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3584" windowHeight="5832"/>
  </bookViews>
  <sheets>
    <sheet name="부동산 자산" sheetId="7" r:id="rId1"/>
    <sheet name="신용대출" sheetId="9" r:id="rId2"/>
    <sheet name="세금계산" sheetId="3" r:id="rId3"/>
    <sheet name="수안보" sheetId="6" r:id="rId4"/>
    <sheet name="아버지 장인어른과 거래" sheetId="10" r:id="rId5"/>
    <sheet name="월 상환액" sheetId="8" r:id="rId6"/>
    <sheet name="통장 현황" sheetId="2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3" i="3" l="1"/>
  <c r="S44" i="3"/>
  <c r="S45" i="3"/>
  <c r="S46" i="3"/>
  <c r="S47" i="3"/>
  <c r="S48" i="3"/>
  <c r="S49" i="3"/>
  <c r="S50" i="3"/>
  <c r="S51" i="3"/>
  <c r="S42" i="3"/>
  <c r="F16" i="9"/>
  <c r="F18" i="9" s="1"/>
  <c r="M8" i="7"/>
  <c r="K8" i="7"/>
  <c r="D14" i="8" l="1"/>
  <c r="D13" i="8"/>
  <c r="D12" i="8"/>
  <c r="D11" i="8"/>
  <c r="D10" i="8"/>
  <c r="D9" i="8"/>
  <c r="H7" i="6"/>
  <c r="I7" i="6"/>
  <c r="G7" i="6"/>
  <c r="H3" i="6"/>
  <c r="H4" i="6"/>
  <c r="H5" i="6"/>
  <c r="H2" i="6"/>
  <c r="I3" i="6"/>
  <c r="I4" i="6"/>
  <c r="I5" i="6"/>
  <c r="I2" i="6"/>
  <c r="G3" i="6"/>
  <c r="G4" i="6"/>
  <c r="G5" i="6"/>
  <c r="G2" i="6"/>
  <c r="F2" i="6"/>
  <c r="F3" i="6"/>
  <c r="F4" i="6"/>
  <c r="F5" i="6"/>
  <c r="D15" i="8" l="1"/>
  <c r="D18" i="8" s="1"/>
  <c r="D51" i="3" l="1"/>
  <c r="E51" i="3" s="1"/>
  <c r="D50" i="3"/>
  <c r="E50" i="3" s="1"/>
  <c r="D49" i="3"/>
  <c r="E49" i="3" s="1"/>
  <c r="D48" i="3"/>
  <c r="E48" i="3" s="1"/>
  <c r="D47" i="3"/>
  <c r="E47" i="3" s="1"/>
  <c r="D46" i="3"/>
  <c r="E46" i="3" s="1"/>
  <c r="D45" i="3"/>
  <c r="E45" i="3" s="1"/>
  <c r="D44" i="3"/>
  <c r="E44" i="3" s="1"/>
  <c r="E43" i="3"/>
  <c r="F43" i="3" s="1"/>
  <c r="H43" i="3" s="1"/>
  <c r="D43" i="3"/>
  <c r="D42" i="3"/>
  <c r="E42" i="3" s="1"/>
  <c r="F42" i="3" s="1"/>
  <c r="E39" i="3"/>
  <c r="F39" i="3" s="1"/>
  <c r="H39" i="3" s="1"/>
  <c r="D39" i="3"/>
  <c r="D38" i="3"/>
  <c r="D37" i="3"/>
  <c r="D36" i="3"/>
  <c r="D35" i="3"/>
  <c r="D34" i="3"/>
  <c r="D33" i="3"/>
  <c r="E33" i="3" s="1"/>
  <c r="L30" i="3"/>
  <c r="D29" i="3"/>
  <c r="D28" i="3"/>
  <c r="E28" i="3" s="1"/>
  <c r="D27" i="3"/>
  <c r="D26" i="3"/>
  <c r="E26" i="3" s="1"/>
  <c r="F26" i="3" s="1"/>
  <c r="H26" i="3" s="1"/>
  <c r="J26" i="3" s="1"/>
  <c r="E25" i="3"/>
  <c r="F25" i="3" s="1"/>
  <c r="H25" i="3" s="1"/>
  <c r="D25" i="3"/>
  <c r="F24" i="3"/>
  <c r="H24" i="3" s="1"/>
  <c r="D24" i="3"/>
  <c r="E24" i="3" s="1"/>
  <c r="E23" i="3"/>
  <c r="F23" i="3" s="1"/>
  <c r="H23" i="3" s="1"/>
  <c r="D23" i="3"/>
  <c r="D22" i="3"/>
  <c r="E21" i="3"/>
  <c r="F21" i="3" s="1"/>
  <c r="H21" i="3" s="1"/>
  <c r="D21" i="3"/>
  <c r="D20" i="3"/>
  <c r="E20" i="3" s="1"/>
  <c r="D19" i="3"/>
  <c r="L15" i="3"/>
  <c r="M15" i="3" s="1"/>
  <c r="E14" i="3"/>
  <c r="F14" i="3" s="1"/>
  <c r="H14" i="3" s="1"/>
  <c r="D14" i="3"/>
  <c r="D13" i="3"/>
  <c r="D12" i="3"/>
  <c r="E11" i="3"/>
  <c r="F11" i="3" s="1"/>
  <c r="H11" i="3" s="1"/>
  <c r="D11" i="3"/>
  <c r="D10" i="3"/>
  <c r="D9" i="3"/>
  <c r="E8" i="3"/>
  <c r="F8" i="3" s="1"/>
  <c r="H8" i="3" s="1"/>
  <c r="D8" i="3"/>
  <c r="D7" i="3"/>
  <c r="D6" i="3"/>
  <c r="E6" i="3" s="1"/>
  <c r="E5" i="3"/>
  <c r="F5" i="3" s="1"/>
  <c r="H5" i="3" s="1"/>
  <c r="D5" i="3"/>
  <c r="I8" i="3" l="1"/>
  <c r="K8" i="3" s="1"/>
  <c r="J8" i="3"/>
  <c r="I39" i="3"/>
  <c r="J39" i="3"/>
  <c r="K39" i="3" s="1"/>
  <c r="J21" i="3"/>
  <c r="I21" i="3"/>
  <c r="K21" i="3" s="1"/>
  <c r="I11" i="3"/>
  <c r="K11" i="3" s="1"/>
  <c r="J11" i="3"/>
  <c r="J43" i="3"/>
  <c r="I43" i="3"/>
  <c r="K43" i="3" s="1"/>
  <c r="J23" i="3"/>
  <c r="I23" i="3"/>
  <c r="K23" i="3" s="1"/>
  <c r="K24" i="3"/>
  <c r="J24" i="3"/>
  <c r="I24" i="3"/>
  <c r="J5" i="3"/>
  <c r="I5" i="3"/>
  <c r="K5" i="3" s="1"/>
  <c r="I14" i="3"/>
  <c r="J14" i="3"/>
  <c r="K14" i="3"/>
  <c r="J25" i="3"/>
  <c r="K25" i="3" s="1"/>
  <c r="I25" i="3"/>
  <c r="F51" i="3"/>
  <c r="H51" i="3" s="1"/>
  <c r="F49" i="3"/>
  <c r="H49" i="3" s="1"/>
  <c r="F48" i="3"/>
  <c r="H48" i="3"/>
  <c r="E9" i="3"/>
  <c r="F9" i="3" s="1"/>
  <c r="H9" i="3" s="1"/>
  <c r="E37" i="3"/>
  <c r="F37" i="3" s="1"/>
  <c r="H37" i="3" s="1"/>
  <c r="F50" i="3"/>
  <c r="H50" i="3" s="1"/>
  <c r="F45" i="3"/>
  <c r="H45" i="3" s="1"/>
  <c r="H42" i="3"/>
  <c r="E12" i="3"/>
  <c r="F12" i="3" s="1"/>
  <c r="H12" i="3" s="1"/>
  <c r="E7" i="3"/>
  <c r="F7" i="3" s="1"/>
  <c r="H7" i="3" s="1"/>
  <c r="E10" i="3"/>
  <c r="F10" i="3" s="1"/>
  <c r="H10" i="3" s="1"/>
  <c r="F29" i="3"/>
  <c r="H29" i="3" s="1"/>
  <c r="F44" i="3"/>
  <c r="H44" i="3" s="1"/>
  <c r="F47" i="3"/>
  <c r="H47" i="3" s="1"/>
  <c r="E36" i="3"/>
  <c r="F36" i="3" s="1"/>
  <c r="H36" i="3" s="1"/>
  <c r="F6" i="3"/>
  <c r="H6" i="3" s="1"/>
  <c r="E38" i="3"/>
  <c r="F38" i="3" s="1"/>
  <c r="H38" i="3" s="1"/>
  <c r="E13" i="3"/>
  <c r="F13" i="3" s="1"/>
  <c r="H13" i="3" s="1"/>
  <c r="I26" i="3"/>
  <c r="K26" i="3" s="1"/>
  <c r="F35" i="3"/>
  <c r="H35" i="3" s="1"/>
  <c r="E22" i="3"/>
  <c r="F22" i="3" s="1"/>
  <c r="H22" i="3" s="1"/>
  <c r="E19" i="3"/>
  <c r="F19" i="3" s="1"/>
  <c r="H19" i="3" s="1"/>
  <c r="H46" i="3"/>
  <c r="F46" i="3"/>
  <c r="F20" i="3"/>
  <c r="H20" i="3" s="1"/>
  <c r="E35" i="3"/>
  <c r="E29" i="3"/>
  <c r="F33" i="3"/>
  <c r="H33" i="3" s="1"/>
  <c r="E27" i="3"/>
  <c r="F27" i="3" s="1"/>
  <c r="H27" i="3" s="1"/>
  <c r="F28" i="3"/>
  <c r="H28" i="3" s="1"/>
  <c r="E34" i="3"/>
  <c r="F34" i="3" s="1"/>
  <c r="H34" i="3" s="1"/>
  <c r="J44" i="3" l="1"/>
  <c r="I44" i="3"/>
  <c r="K44" i="3"/>
  <c r="L43" i="3"/>
  <c r="M43" i="3" s="1"/>
  <c r="N43" i="3" s="1"/>
  <c r="R43" i="3" s="1"/>
  <c r="J12" i="3"/>
  <c r="I12" i="3"/>
  <c r="K12" i="3" s="1"/>
  <c r="J37" i="3"/>
  <c r="I37" i="3"/>
  <c r="K37" i="3" s="1"/>
  <c r="K49" i="3"/>
  <c r="I49" i="3"/>
  <c r="J49" i="3"/>
  <c r="I19" i="3"/>
  <c r="K19" i="3" s="1"/>
  <c r="J19" i="3"/>
  <c r="J22" i="3"/>
  <c r="I22" i="3"/>
  <c r="K22" i="3" s="1"/>
  <c r="J34" i="3"/>
  <c r="I34" i="3"/>
  <c r="K34" i="3" s="1"/>
  <c r="M5" i="3"/>
  <c r="N5" i="3" s="1"/>
  <c r="P5" i="3" s="1"/>
  <c r="R5" i="3" s="1"/>
  <c r="L5" i="3"/>
  <c r="I27" i="3"/>
  <c r="K27" i="3" s="1"/>
  <c r="J27" i="3"/>
  <c r="J9" i="3"/>
  <c r="I9" i="3"/>
  <c r="K9" i="3"/>
  <c r="I51" i="3"/>
  <c r="J51" i="3"/>
  <c r="K51" i="3"/>
  <c r="I7" i="3"/>
  <c r="K7" i="3" s="1"/>
  <c r="J7" i="3"/>
  <c r="M11" i="3"/>
  <c r="N11" i="3" s="1"/>
  <c r="P11" i="3" s="1"/>
  <c r="R11" i="3" s="1"/>
  <c r="L11" i="3"/>
  <c r="L21" i="3"/>
  <c r="M21" i="3" s="1"/>
  <c r="N21" i="3" s="1"/>
  <c r="R21" i="3" s="1"/>
  <c r="I50" i="3"/>
  <c r="J50" i="3"/>
  <c r="K50" i="3"/>
  <c r="L39" i="3"/>
  <c r="M39" i="3"/>
  <c r="N39" i="3" s="1"/>
  <c r="R39" i="3" s="1"/>
  <c r="J36" i="3"/>
  <c r="I36" i="3"/>
  <c r="K36" i="3" s="1"/>
  <c r="M23" i="3"/>
  <c r="N23" i="3" s="1"/>
  <c r="R23" i="3" s="1"/>
  <c r="L23" i="3"/>
  <c r="J10" i="3"/>
  <c r="I10" i="3"/>
  <c r="K10" i="3" s="1"/>
  <c r="L25" i="3"/>
  <c r="M25" i="3" s="1"/>
  <c r="N25" i="3" s="1"/>
  <c r="R25" i="3" s="1"/>
  <c r="I45" i="3"/>
  <c r="J45" i="3"/>
  <c r="K45" i="3" s="1"/>
  <c r="J13" i="3"/>
  <c r="K13" i="3" s="1"/>
  <c r="I13" i="3"/>
  <c r="J38" i="3"/>
  <c r="I38" i="3"/>
  <c r="K38" i="3"/>
  <c r="J47" i="3"/>
  <c r="I47" i="3"/>
  <c r="K47" i="3" s="1"/>
  <c r="L8" i="3"/>
  <c r="M8" i="3" s="1"/>
  <c r="N8" i="3" s="1"/>
  <c r="P8" i="3" s="1"/>
  <c r="R8" i="3" s="1"/>
  <c r="L24" i="3"/>
  <c r="M24" i="3"/>
  <c r="N24" i="3" s="1"/>
  <c r="R24" i="3" s="1"/>
  <c r="J28" i="3"/>
  <c r="I28" i="3"/>
  <c r="K28" i="3" s="1"/>
  <c r="J46" i="3"/>
  <c r="I46" i="3"/>
  <c r="K46" i="3"/>
  <c r="J29" i="3"/>
  <c r="I29" i="3"/>
  <c r="K29" i="3" s="1"/>
  <c r="J35" i="3"/>
  <c r="I35" i="3"/>
  <c r="K35" i="3" s="1"/>
  <c r="J6" i="3"/>
  <c r="I6" i="3"/>
  <c r="K6" i="3" s="1"/>
  <c r="L14" i="3"/>
  <c r="M14" i="3" s="1"/>
  <c r="N14" i="3" s="1"/>
  <c r="P14" i="3" s="1"/>
  <c r="R14" i="3" s="1"/>
  <c r="J48" i="3"/>
  <c r="I48" i="3"/>
  <c r="K48" i="3" s="1"/>
  <c r="J33" i="3"/>
  <c r="I33" i="3"/>
  <c r="K33" i="3" s="1"/>
  <c r="K42" i="3"/>
  <c r="J42" i="3"/>
  <c r="I42" i="3"/>
  <c r="J20" i="3"/>
  <c r="I20" i="3"/>
  <c r="K20" i="3" s="1"/>
  <c r="L26" i="3"/>
  <c r="M26" i="3" s="1"/>
  <c r="N26" i="3" s="1"/>
  <c r="R26" i="3" s="1"/>
  <c r="L27" i="3" l="1"/>
  <c r="M27" i="3" s="1"/>
  <c r="N27" i="3" s="1"/>
  <c r="R27" i="3" s="1"/>
  <c r="L33" i="3"/>
  <c r="M33" i="3" s="1"/>
  <c r="N33" i="3" s="1"/>
  <c r="R33" i="3" s="1"/>
  <c r="L45" i="3"/>
  <c r="M45" i="3" s="1"/>
  <c r="N45" i="3" s="1"/>
  <c r="R45" i="3" s="1"/>
  <c r="L34" i="3"/>
  <c r="M34" i="3"/>
  <c r="N34" i="3" s="1"/>
  <c r="R34" i="3" s="1"/>
  <c r="L19" i="3"/>
  <c r="M19" i="3" s="1"/>
  <c r="N19" i="3" s="1"/>
  <c r="R19" i="3" s="1"/>
  <c r="L37" i="3"/>
  <c r="M37" i="3" s="1"/>
  <c r="N37" i="3" s="1"/>
  <c r="R37" i="3" s="1"/>
  <c r="L6" i="3"/>
  <c r="M6" i="3" s="1"/>
  <c r="N6" i="3" s="1"/>
  <c r="P6" i="3" s="1"/>
  <c r="R6" i="3" s="1"/>
  <c r="L35" i="3"/>
  <c r="M35" i="3" s="1"/>
  <c r="N35" i="3" s="1"/>
  <c r="R35" i="3" s="1"/>
  <c r="L28" i="3"/>
  <c r="M28" i="3" s="1"/>
  <c r="N28" i="3" s="1"/>
  <c r="R28" i="3" s="1"/>
  <c r="L20" i="3"/>
  <c r="M20" i="3" s="1"/>
  <c r="N20" i="3" s="1"/>
  <c r="R20" i="3" s="1"/>
  <c r="L29" i="3"/>
  <c r="M29" i="3" s="1"/>
  <c r="N29" i="3" s="1"/>
  <c r="R29" i="3" s="1"/>
  <c r="L36" i="3"/>
  <c r="M36" i="3" s="1"/>
  <c r="N36" i="3" s="1"/>
  <c r="R36" i="3" s="1"/>
  <c r="L13" i="3"/>
  <c r="M13" i="3" s="1"/>
  <c r="N13" i="3" s="1"/>
  <c r="P13" i="3" s="1"/>
  <c r="R13" i="3" s="1"/>
  <c r="L48" i="3"/>
  <c r="M48" i="3"/>
  <c r="N48" i="3" s="1"/>
  <c r="R48" i="3" s="1"/>
  <c r="L10" i="3"/>
  <c r="M10" i="3" s="1"/>
  <c r="N10" i="3" s="1"/>
  <c r="P10" i="3" s="1"/>
  <c r="R10" i="3" s="1"/>
  <c r="L12" i="3"/>
  <c r="M12" i="3" s="1"/>
  <c r="N12" i="3" s="1"/>
  <c r="P12" i="3" s="1"/>
  <c r="R12" i="3" s="1"/>
  <c r="L47" i="3"/>
  <c r="M47" i="3" s="1"/>
  <c r="N47" i="3" s="1"/>
  <c r="R47" i="3" s="1"/>
  <c r="L7" i="3"/>
  <c r="M7" i="3" s="1"/>
  <c r="N7" i="3" s="1"/>
  <c r="P7" i="3" s="1"/>
  <c r="R7" i="3" s="1"/>
  <c r="L22" i="3"/>
  <c r="M22" i="3" s="1"/>
  <c r="N22" i="3" s="1"/>
  <c r="R22" i="3" s="1"/>
  <c r="L46" i="3"/>
  <c r="M46" i="3"/>
  <c r="N46" i="3" s="1"/>
  <c r="R46" i="3" s="1"/>
  <c r="L42" i="3"/>
  <c r="M42" i="3"/>
  <c r="N42" i="3" s="1"/>
  <c r="R42" i="3" s="1"/>
  <c r="L49" i="3"/>
  <c r="M49" i="3" s="1"/>
  <c r="N49" i="3" s="1"/>
  <c r="R49" i="3" s="1"/>
  <c r="L51" i="3"/>
  <c r="M51" i="3" s="1"/>
  <c r="N51" i="3" s="1"/>
  <c r="R51" i="3" s="1"/>
  <c r="L9" i="3"/>
  <c r="M9" i="3" s="1"/>
  <c r="N9" i="3" s="1"/>
  <c r="P9" i="3" s="1"/>
  <c r="R9" i="3" s="1"/>
  <c r="L38" i="3"/>
  <c r="M38" i="3"/>
  <c r="N38" i="3" s="1"/>
  <c r="R38" i="3" s="1"/>
  <c r="L50" i="3"/>
  <c r="M50" i="3" s="1"/>
  <c r="N50" i="3" s="1"/>
  <c r="R50" i="3" s="1"/>
  <c r="L44" i="3"/>
  <c r="M44" i="3"/>
  <c r="N44" i="3" s="1"/>
  <c r="R44" i="3" s="1"/>
</calcChain>
</file>

<file path=xl/comments1.xml><?xml version="1.0" encoding="utf-8"?>
<comments xmlns="http://schemas.openxmlformats.org/spreadsheetml/2006/main">
  <authors>
    <author>isota</author>
    <author>user</author>
  </authors>
  <commentList>
    <comment ref="C6" authorId="0" shapeId="0">
      <text>
        <r>
          <rPr>
            <b/>
            <sz val="9"/>
            <color indexed="81"/>
            <rFont val="Tahoma"/>
            <family val="2"/>
          </rPr>
          <t>isota:</t>
        </r>
        <r>
          <rPr>
            <sz val="9"/>
            <color indexed="81"/>
            <rFont val="Tahoma"/>
            <family val="2"/>
          </rPr>
          <t xml:space="preserve">
10/31 +440,000 </t>
        </r>
        <r>
          <rPr>
            <sz val="9"/>
            <color indexed="81"/>
            <rFont val="돋움"/>
            <family val="3"/>
            <charset val="129"/>
          </rPr>
          <t>이상원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가디언</t>
        </r>
        <r>
          <rPr>
            <sz val="9"/>
            <color indexed="81"/>
            <rFont val="Tahoma"/>
            <family val="2"/>
          </rPr>
          <t xml:space="preserve">)
11/1 </t>
        </r>
        <r>
          <rPr>
            <sz val="9"/>
            <color indexed="81"/>
            <rFont val="돋움"/>
            <family val="3"/>
            <charset val="129"/>
          </rPr>
          <t>김기운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하나세무회계</t>
        </r>
        <r>
          <rPr>
            <sz val="9"/>
            <color indexed="81"/>
            <rFont val="Tahoma"/>
            <family val="2"/>
          </rPr>
          <t xml:space="preserve">) +880,000
11/1 </t>
        </r>
        <r>
          <rPr>
            <sz val="9"/>
            <color indexed="81"/>
            <rFont val="돋움"/>
            <family val="3"/>
            <charset val="129"/>
          </rPr>
          <t>세무법인비전대</t>
        </r>
        <r>
          <rPr>
            <sz val="9"/>
            <color indexed="81"/>
            <rFont val="Tahoma"/>
            <family val="2"/>
          </rPr>
          <t xml:space="preserve"> +550,000
11/6 </t>
        </r>
        <r>
          <rPr>
            <sz val="9"/>
            <color indexed="81"/>
            <rFont val="돋움"/>
            <family val="3"/>
            <charset val="129"/>
          </rPr>
          <t>김영학</t>
        </r>
        <r>
          <rPr>
            <sz val="9"/>
            <color indexed="81"/>
            <rFont val="Tahoma"/>
            <family val="2"/>
          </rPr>
          <t xml:space="preserve"> 550,000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isota:</t>
        </r>
        <r>
          <rPr>
            <sz val="9"/>
            <color indexed="81"/>
            <rFont val="Tahoma"/>
            <family val="2"/>
          </rPr>
          <t xml:space="preserve">
10/31 +440,000 </t>
        </r>
        <r>
          <rPr>
            <sz val="9"/>
            <color indexed="81"/>
            <rFont val="돋움"/>
            <family val="3"/>
            <charset val="129"/>
          </rPr>
          <t>이상원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가디언</t>
        </r>
        <r>
          <rPr>
            <sz val="9"/>
            <color indexed="81"/>
            <rFont val="Tahoma"/>
            <family val="2"/>
          </rPr>
          <t xml:space="preserve">)
11/1 </t>
        </r>
        <r>
          <rPr>
            <sz val="9"/>
            <color indexed="81"/>
            <rFont val="돋움"/>
            <family val="3"/>
            <charset val="129"/>
          </rPr>
          <t>김기운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하나세무회계</t>
        </r>
        <r>
          <rPr>
            <sz val="9"/>
            <color indexed="81"/>
            <rFont val="Tahoma"/>
            <family val="2"/>
          </rPr>
          <t xml:space="preserve">) +880,000
11/1 </t>
        </r>
        <r>
          <rPr>
            <sz val="9"/>
            <color indexed="81"/>
            <rFont val="돋움"/>
            <family val="3"/>
            <charset val="129"/>
          </rPr>
          <t>세무법인비전대</t>
        </r>
        <r>
          <rPr>
            <sz val="9"/>
            <color indexed="81"/>
            <rFont val="Tahoma"/>
            <family val="2"/>
          </rPr>
          <t xml:space="preserve"> +550,000
11/6 </t>
        </r>
        <r>
          <rPr>
            <sz val="9"/>
            <color indexed="81"/>
            <rFont val="돋움"/>
            <family val="3"/>
            <charset val="129"/>
          </rPr>
          <t>김영학</t>
        </r>
        <r>
          <rPr>
            <sz val="9"/>
            <color indexed="81"/>
            <rFont val="Tahoma"/>
            <family val="2"/>
          </rPr>
          <t xml:space="preserve"> 550,000</t>
        </r>
      </text>
    </comment>
    <comment ref="H14" authorId="0" shapeId="0">
      <text>
        <r>
          <rPr>
            <b/>
            <sz val="9"/>
            <color indexed="81"/>
            <rFont val="Tahoma"/>
            <family val="2"/>
          </rPr>
          <t>isota: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일시불</t>
        </r>
        <r>
          <rPr>
            <sz val="9"/>
            <color indexed="81"/>
            <rFont val="Tahoma"/>
            <family val="2"/>
          </rPr>
          <t xml:space="preserve"> 66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 xml:space="preserve"> + </t>
        </r>
        <r>
          <rPr>
            <sz val="9"/>
            <color indexed="81"/>
            <rFont val="돋움"/>
            <family val="3"/>
            <charset val="129"/>
          </rPr>
          <t>할부</t>
        </r>
        <r>
          <rPr>
            <sz val="9"/>
            <color indexed="81"/>
            <rFont val="Tahoma"/>
            <family val="2"/>
          </rPr>
          <t xml:space="preserve"> 75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 xml:space="preserve"> + </t>
        </r>
        <r>
          <rPr>
            <sz val="9"/>
            <color indexed="81"/>
            <rFont val="돋움"/>
            <family val="3"/>
            <charset val="129"/>
          </rPr>
          <t>장기카드대출</t>
        </r>
        <r>
          <rPr>
            <sz val="9"/>
            <color indexed="81"/>
            <rFont val="Tahoma"/>
            <family val="2"/>
          </rPr>
          <t xml:space="preserve"> 13</t>
        </r>
        <r>
          <rPr>
            <sz val="9"/>
            <color indexed="81"/>
            <rFont val="돋움"/>
            <family val="3"/>
            <charset val="129"/>
          </rPr>
          <t>만</t>
        </r>
      </text>
    </comment>
    <comment ref="C16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현대카드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 xml:space="preserve">만
</t>
        </r>
        <r>
          <rPr>
            <sz val="9"/>
            <color indexed="81"/>
            <rFont val="Tahoma"/>
            <family val="2"/>
          </rPr>
          <t>kt</t>
        </r>
        <r>
          <rPr>
            <sz val="9"/>
            <color indexed="81"/>
            <rFont val="돋움"/>
            <family val="3"/>
            <charset val="129"/>
          </rPr>
          <t>통신요금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>8</t>
        </r>
        <r>
          <rPr>
            <sz val="9"/>
            <color indexed="81"/>
            <rFont val="돋움"/>
            <family val="3"/>
            <charset val="129"/>
          </rPr>
          <t>천
국민가상계좌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>46130704055682  5</t>
        </r>
        <r>
          <rPr>
            <sz val="9"/>
            <color indexed="81"/>
            <rFont val="돋움"/>
            <family val="3"/>
            <charset val="129"/>
          </rPr>
          <t>만원
삼성카드</t>
        </r>
        <r>
          <rPr>
            <sz val="9"/>
            <color indexed="81"/>
            <rFont val="Tahoma"/>
            <family val="2"/>
          </rPr>
          <t xml:space="preserve"> 24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160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>//</t>
        </r>
        <r>
          <rPr>
            <sz val="9"/>
            <color indexed="81"/>
            <rFont val="돋움"/>
            <family val="3"/>
            <charset val="129"/>
          </rPr>
          <t xml:space="preserve">
고려안전</t>
        </r>
        <r>
          <rPr>
            <sz val="9"/>
            <color indexed="81"/>
            <rFont val="Tahoma"/>
            <family val="2"/>
          </rPr>
          <t xml:space="preserve"> 23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13</t>
        </r>
        <r>
          <rPr>
            <sz val="9"/>
            <color indexed="81"/>
            <rFont val="돋움"/>
            <family val="3"/>
            <charset val="129"/>
          </rPr>
          <t>만원
코웨이렌탈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9</t>
        </r>
        <r>
          <rPr>
            <sz val="9"/>
            <color indexed="81"/>
            <rFont val="돋움"/>
            <family val="3"/>
            <charset val="129"/>
          </rPr>
          <t>만원
항우연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급여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+450</t>
        </r>
        <r>
          <rPr>
            <sz val="9"/>
            <color indexed="81"/>
            <rFont val="돋움"/>
            <family val="3"/>
            <charset val="129"/>
          </rPr>
          <t>만
삼성</t>
        </r>
        <r>
          <rPr>
            <sz val="9"/>
            <color indexed="81"/>
            <rFont val="Tahoma"/>
            <family val="2"/>
          </rPr>
          <t>10042 16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21</t>
        </r>
        <r>
          <rPr>
            <sz val="9"/>
            <color indexed="81"/>
            <rFont val="돋움"/>
            <family val="3"/>
            <charset val="129"/>
          </rPr>
          <t>만원
웰컴저축</t>
        </r>
        <r>
          <rPr>
            <sz val="9"/>
            <color indexed="81"/>
            <rFont val="Tahoma"/>
            <family val="2"/>
          </rPr>
          <t xml:space="preserve">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34</t>
        </r>
        <r>
          <rPr>
            <sz val="9"/>
            <color indexed="81"/>
            <rFont val="돋움"/>
            <family val="3"/>
            <charset val="129"/>
          </rPr>
          <t>만원
디지비캐피탈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kb</t>
        </r>
        <r>
          <rPr>
            <sz val="9"/>
            <color indexed="81"/>
            <rFont val="돋움"/>
            <family val="3"/>
            <charset val="129"/>
          </rPr>
          <t>카드출근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만원
카드대출금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국민</t>
        </r>
        <r>
          <rPr>
            <sz val="9"/>
            <color indexed="81"/>
            <rFont val="Tahoma"/>
            <family val="2"/>
          </rPr>
          <t>)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55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이태희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260</t>
        </r>
        <r>
          <rPr>
            <sz val="9"/>
            <color indexed="81"/>
            <rFont val="돋움"/>
            <family val="3"/>
            <charset val="129"/>
          </rPr>
          <t>만원
이준희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60</t>
        </r>
        <r>
          <rPr>
            <sz val="9"/>
            <color indexed="81"/>
            <rFont val="돋움"/>
            <family val="3"/>
            <charset val="129"/>
          </rPr>
          <t>만원
수도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전기료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</t>
        </r>
        <r>
          <rPr>
            <sz val="9"/>
            <color indexed="81"/>
            <rFont val="돋움"/>
            <family val="3"/>
            <charset val="129"/>
          </rPr>
          <t xml:space="preserve">만원
</t>
        </r>
      </text>
    </comment>
    <comment ref="C17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현대카드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 xml:space="preserve">만
</t>
        </r>
        <r>
          <rPr>
            <sz val="9"/>
            <color indexed="81"/>
            <rFont val="Tahoma"/>
            <family val="2"/>
          </rPr>
          <t>kt</t>
        </r>
        <r>
          <rPr>
            <sz val="9"/>
            <color indexed="81"/>
            <rFont val="돋움"/>
            <family val="3"/>
            <charset val="129"/>
          </rPr>
          <t>통신요금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>8</t>
        </r>
        <r>
          <rPr>
            <sz val="9"/>
            <color indexed="81"/>
            <rFont val="돋움"/>
            <family val="3"/>
            <charset val="129"/>
          </rPr>
          <t>천
국민가상계좌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>46130704055682  5</t>
        </r>
        <r>
          <rPr>
            <sz val="9"/>
            <color indexed="81"/>
            <rFont val="돋움"/>
            <family val="3"/>
            <charset val="129"/>
          </rPr>
          <t>만원
삼성카드</t>
        </r>
        <r>
          <rPr>
            <sz val="9"/>
            <color indexed="81"/>
            <rFont val="Tahoma"/>
            <family val="2"/>
          </rPr>
          <t xml:space="preserve"> 24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160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>//</t>
        </r>
        <r>
          <rPr>
            <sz val="9"/>
            <color indexed="81"/>
            <rFont val="돋움"/>
            <family val="3"/>
            <charset val="129"/>
          </rPr>
          <t xml:space="preserve">
고려안전</t>
        </r>
        <r>
          <rPr>
            <sz val="9"/>
            <color indexed="81"/>
            <rFont val="Tahoma"/>
            <family val="2"/>
          </rPr>
          <t xml:space="preserve"> 23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13</t>
        </r>
        <r>
          <rPr>
            <sz val="9"/>
            <color indexed="81"/>
            <rFont val="돋움"/>
            <family val="3"/>
            <charset val="129"/>
          </rPr>
          <t>만원
코웨이렌탈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9</t>
        </r>
        <r>
          <rPr>
            <sz val="9"/>
            <color indexed="81"/>
            <rFont val="돋움"/>
            <family val="3"/>
            <charset val="129"/>
          </rPr>
          <t>만원
항우연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급여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+450</t>
        </r>
        <r>
          <rPr>
            <sz val="9"/>
            <color indexed="81"/>
            <rFont val="돋움"/>
            <family val="3"/>
            <charset val="129"/>
          </rPr>
          <t>만
삼성</t>
        </r>
        <r>
          <rPr>
            <sz val="9"/>
            <color indexed="81"/>
            <rFont val="Tahoma"/>
            <family val="2"/>
          </rPr>
          <t>10042 16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21</t>
        </r>
        <r>
          <rPr>
            <sz val="9"/>
            <color indexed="81"/>
            <rFont val="돋움"/>
            <family val="3"/>
            <charset val="129"/>
          </rPr>
          <t>만원
웰컴저축</t>
        </r>
        <r>
          <rPr>
            <sz val="9"/>
            <color indexed="81"/>
            <rFont val="Tahoma"/>
            <family val="2"/>
          </rPr>
          <t xml:space="preserve">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34</t>
        </r>
        <r>
          <rPr>
            <sz val="9"/>
            <color indexed="81"/>
            <rFont val="돋움"/>
            <family val="3"/>
            <charset val="129"/>
          </rPr>
          <t>만원
디지비캐피탈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kb</t>
        </r>
        <r>
          <rPr>
            <sz val="9"/>
            <color indexed="81"/>
            <rFont val="돋움"/>
            <family val="3"/>
            <charset val="129"/>
          </rPr>
          <t>카드출근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만원
카드대출금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국민</t>
        </r>
        <r>
          <rPr>
            <sz val="9"/>
            <color indexed="81"/>
            <rFont val="Tahoma"/>
            <family val="2"/>
          </rPr>
          <t>)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55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이태희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260</t>
        </r>
        <r>
          <rPr>
            <sz val="9"/>
            <color indexed="81"/>
            <rFont val="돋움"/>
            <family val="3"/>
            <charset val="129"/>
          </rPr>
          <t>만원
이준희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60</t>
        </r>
        <r>
          <rPr>
            <sz val="9"/>
            <color indexed="81"/>
            <rFont val="돋움"/>
            <family val="3"/>
            <charset val="129"/>
          </rPr>
          <t>만원
수도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전기료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</t>
        </r>
        <r>
          <rPr>
            <sz val="9"/>
            <color indexed="81"/>
            <rFont val="돋움"/>
            <family val="3"/>
            <charset val="129"/>
          </rPr>
          <t xml:space="preserve">만원
</t>
        </r>
      </text>
    </comment>
    <comment ref="C18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현대카드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 xml:space="preserve">만
</t>
        </r>
        <r>
          <rPr>
            <sz val="9"/>
            <color indexed="81"/>
            <rFont val="Tahoma"/>
            <family val="2"/>
          </rPr>
          <t>kt</t>
        </r>
        <r>
          <rPr>
            <sz val="9"/>
            <color indexed="81"/>
            <rFont val="돋움"/>
            <family val="3"/>
            <charset val="129"/>
          </rPr>
          <t>통신요금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>8</t>
        </r>
        <r>
          <rPr>
            <sz val="9"/>
            <color indexed="81"/>
            <rFont val="돋움"/>
            <family val="3"/>
            <charset val="129"/>
          </rPr>
          <t>천
국민가상계좌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>46130704055682  5</t>
        </r>
        <r>
          <rPr>
            <sz val="9"/>
            <color indexed="81"/>
            <rFont val="돋움"/>
            <family val="3"/>
            <charset val="129"/>
          </rPr>
          <t>만원
삼성카드</t>
        </r>
        <r>
          <rPr>
            <sz val="9"/>
            <color indexed="81"/>
            <rFont val="Tahoma"/>
            <family val="2"/>
          </rPr>
          <t xml:space="preserve"> 24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160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>//</t>
        </r>
        <r>
          <rPr>
            <sz val="9"/>
            <color indexed="81"/>
            <rFont val="돋움"/>
            <family val="3"/>
            <charset val="129"/>
          </rPr>
          <t xml:space="preserve">
고려안전</t>
        </r>
        <r>
          <rPr>
            <sz val="9"/>
            <color indexed="81"/>
            <rFont val="Tahoma"/>
            <family val="2"/>
          </rPr>
          <t xml:space="preserve"> 23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13</t>
        </r>
        <r>
          <rPr>
            <sz val="9"/>
            <color indexed="81"/>
            <rFont val="돋움"/>
            <family val="3"/>
            <charset val="129"/>
          </rPr>
          <t>만원
코웨이렌탈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9</t>
        </r>
        <r>
          <rPr>
            <sz val="9"/>
            <color indexed="81"/>
            <rFont val="돋움"/>
            <family val="3"/>
            <charset val="129"/>
          </rPr>
          <t>만원
항우연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급여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+450</t>
        </r>
        <r>
          <rPr>
            <sz val="9"/>
            <color indexed="81"/>
            <rFont val="돋움"/>
            <family val="3"/>
            <charset val="129"/>
          </rPr>
          <t>만
삼성</t>
        </r>
        <r>
          <rPr>
            <sz val="9"/>
            <color indexed="81"/>
            <rFont val="Tahoma"/>
            <family val="2"/>
          </rPr>
          <t>10042 16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21</t>
        </r>
        <r>
          <rPr>
            <sz val="9"/>
            <color indexed="81"/>
            <rFont val="돋움"/>
            <family val="3"/>
            <charset val="129"/>
          </rPr>
          <t>만원
웰컴저축</t>
        </r>
        <r>
          <rPr>
            <sz val="9"/>
            <color indexed="81"/>
            <rFont val="Tahoma"/>
            <family val="2"/>
          </rPr>
          <t xml:space="preserve">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34</t>
        </r>
        <r>
          <rPr>
            <sz val="9"/>
            <color indexed="81"/>
            <rFont val="돋움"/>
            <family val="3"/>
            <charset val="129"/>
          </rPr>
          <t>만원
디지비캐피탈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kb</t>
        </r>
        <r>
          <rPr>
            <sz val="9"/>
            <color indexed="81"/>
            <rFont val="돋움"/>
            <family val="3"/>
            <charset val="129"/>
          </rPr>
          <t>카드출근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만원
카드대출금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국민</t>
        </r>
        <r>
          <rPr>
            <sz val="9"/>
            <color indexed="81"/>
            <rFont val="Tahoma"/>
            <family val="2"/>
          </rPr>
          <t>)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55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이태희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260</t>
        </r>
        <r>
          <rPr>
            <sz val="9"/>
            <color indexed="81"/>
            <rFont val="돋움"/>
            <family val="3"/>
            <charset val="129"/>
          </rPr>
          <t>만원
이준희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60</t>
        </r>
        <r>
          <rPr>
            <sz val="9"/>
            <color indexed="81"/>
            <rFont val="돋움"/>
            <family val="3"/>
            <charset val="129"/>
          </rPr>
          <t>만원
수도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전기료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</t>
        </r>
        <r>
          <rPr>
            <sz val="9"/>
            <color indexed="81"/>
            <rFont val="돋움"/>
            <family val="3"/>
            <charset val="129"/>
          </rPr>
          <t xml:space="preserve">만원
</t>
        </r>
      </text>
    </comment>
    <comment ref="C19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현대카드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 xml:space="preserve">만
</t>
        </r>
        <r>
          <rPr>
            <sz val="9"/>
            <color indexed="81"/>
            <rFont val="Tahoma"/>
            <family val="2"/>
          </rPr>
          <t>kt</t>
        </r>
        <r>
          <rPr>
            <sz val="9"/>
            <color indexed="81"/>
            <rFont val="돋움"/>
            <family val="3"/>
            <charset val="129"/>
          </rPr>
          <t>통신요금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>8</t>
        </r>
        <r>
          <rPr>
            <sz val="9"/>
            <color indexed="81"/>
            <rFont val="돋움"/>
            <family val="3"/>
            <charset val="129"/>
          </rPr>
          <t>천
국민가상계좌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>46130704055682  5</t>
        </r>
        <r>
          <rPr>
            <sz val="9"/>
            <color indexed="81"/>
            <rFont val="돋움"/>
            <family val="3"/>
            <charset val="129"/>
          </rPr>
          <t>만원
삼성카드</t>
        </r>
        <r>
          <rPr>
            <sz val="9"/>
            <color indexed="81"/>
            <rFont val="Tahoma"/>
            <family val="2"/>
          </rPr>
          <t xml:space="preserve"> 24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160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>//</t>
        </r>
        <r>
          <rPr>
            <sz val="9"/>
            <color indexed="81"/>
            <rFont val="돋움"/>
            <family val="3"/>
            <charset val="129"/>
          </rPr>
          <t xml:space="preserve">
고려안전</t>
        </r>
        <r>
          <rPr>
            <sz val="9"/>
            <color indexed="81"/>
            <rFont val="Tahoma"/>
            <family val="2"/>
          </rPr>
          <t xml:space="preserve"> 23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13</t>
        </r>
        <r>
          <rPr>
            <sz val="9"/>
            <color indexed="81"/>
            <rFont val="돋움"/>
            <family val="3"/>
            <charset val="129"/>
          </rPr>
          <t>만원
코웨이렌탈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9</t>
        </r>
        <r>
          <rPr>
            <sz val="9"/>
            <color indexed="81"/>
            <rFont val="돋움"/>
            <family val="3"/>
            <charset val="129"/>
          </rPr>
          <t>만원
항우연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급여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+450</t>
        </r>
        <r>
          <rPr>
            <sz val="9"/>
            <color indexed="81"/>
            <rFont val="돋움"/>
            <family val="3"/>
            <charset val="129"/>
          </rPr>
          <t>만
삼성</t>
        </r>
        <r>
          <rPr>
            <sz val="9"/>
            <color indexed="81"/>
            <rFont val="Tahoma"/>
            <family val="2"/>
          </rPr>
          <t>10042 16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21</t>
        </r>
        <r>
          <rPr>
            <sz val="9"/>
            <color indexed="81"/>
            <rFont val="돋움"/>
            <family val="3"/>
            <charset val="129"/>
          </rPr>
          <t>만원
웰컴저축</t>
        </r>
        <r>
          <rPr>
            <sz val="9"/>
            <color indexed="81"/>
            <rFont val="Tahoma"/>
            <family val="2"/>
          </rPr>
          <t xml:space="preserve">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34</t>
        </r>
        <r>
          <rPr>
            <sz val="9"/>
            <color indexed="81"/>
            <rFont val="돋움"/>
            <family val="3"/>
            <charset val="129"/>
          </rPr>
          <t>만원
디지비캐피탈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kb</t>
        </r>
        <r>
          <rPr>
            <sz val="9"/>
            <color indexed="81"/>
            <rFont val="돋움"/>
            <family val="3"/>
            <charset val="129"/>
          </rPr>
          <t>카드출근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만원
카드대출금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국민</t>
        </r>
        <r>
          <rPr>
            <sz val="9"/>
            <color indexed="81"/>
            <rFont val="Tahoma"/>
            <family val="2"/>
          </rPr>
          <t>)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55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이태희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260</t>
        </r>
        <r>
          <rPr>
            <sz val="9"/>
            <color indexed="81"/>
            <rFont val="돋움"/>
            <family val="3"/>
            <charset val="129"/>
          </rPr>
          <t>만원
이준희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60</t>
        </r>
        <r>
          <rPr>
            <sz val="9"/>
            <color indexed="81"/>
            <rFont val="돋움"/>
            <family val="3"/>
            <charset val="129"/>
          </rPr>
          <t>만원
수도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전기료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</t>
        </r>
        <r>
          <rPr>
            <sz val="9"/>
            <color indexed="81"/>
            <rFont val="돋움"/>
            <family val="3"/>
            <charset val="129"/>
          </rPr>
          <t xml:space="preserve">만원
</t>
        </r>
      </text>
    </comment>
    <comment ref="C20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현대카드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 xml:space="preserve">만
</t>
        </r>
        <r>
          <rPr>
            <sz val="9"/>
            <color indexed="81"/>
            <rFont val="Tahoma"/>
            <family val="2"/>
          </rPr>
          <t>kt</t>
        </r>
        <r>
          <rPr>
            <sz val="9"/>
            <color indexed="81"/>
            <rFont val="돋움"/>
            <family val="3"/>
            <charset val="129"/>
          </rPr>
          <t>통신요금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>8</t>
        </r>
        <r>
          <rPr>
            <sz val="9"/>
            <color indexed="81"/>
            <rFont val="돋움"/>
            <family val="3"/>
            <charset val="129"/>
          </rPr>
          <t>천
국민가상계좌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>46130704055682  5</t>
        </r>
        <r>
          <rPr>
            <sz val="9"/>
            <color indexed="81"/>
            <rFont val="돋움"/>
            <family val="3"/>
            <charset val="129"/>
          </rPr>
          <t>만원
삼성카드</t>
        </r>
        <r>
          <rPr>
            <sz val="9"/>
            <color indexed="81"/>
            <rFont val="Tahoma"/>
            <family val="2"/>
          </rPr>
          <t xml:space="preserve"> 24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160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>//</t>
        </r>
        <r>
          <rPr>
            <sz val="9"/>
            <color indexed="81"/>
            <rFont val="돋움"/>
            <family val="3"/>
            <charset val="129"/>
          </rPr>
          <t xml:space="preserve">
고려안전</t>
        </r>
        <r>
          <rPr>
            <sz val="9"/>
            <color indexed="81"/>
            <rFont val="Tahoma"/>
            <family val="2"/>
          </rPr>
          <t xml:space="preserve"> 23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13</t>
        </r>
        <r>
          <rPr>
            <sz val="9"/>
            <color indexed="81"/>
            <rFont val="돋움"/>
            <family val="3"/>
            <charset val="129"/>
          </rPr>
          <t>만원
코웨이렌탈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9</t>
        </r>
        <r>
          <rPr>
            <sz val="9"/>
            <color indexed="81"/>
            <rFont val="돋움"/>
            <family val="3"/>
            <charset val="129"/>
          </rPr>
          <t>만원
항우연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급여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+450</t>
        </r>
        <r>
          <rPr>
            <sz val="9"/>
            <color indexed="81"/>
            <rFont val="돋움"/>
            <family val="3"/>
            <charset val="129"/>
          </rPr>
          <t>만
삼성</t>
        </r>
        <r>
          <rPr>
            <sz val="9"/>
            <color indexed="81"/>
            <rFont val="Tahoma"/>
            <family val="2"/>
          </rPr>
          <t>10042 16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21</t>
        </r>
        <r>
          <rPr>
            <sz val="9"/>
            <color indexed="81"/>
            <rFont val="돋움"/>
            <family val="3"/>
            <charset val="129"/>
          </rPr>
          <t>만원
웰컴저축</t>
        </r>
        <r>
          <rPr>
            <sz val="9"/>
            <color indexed="81"/>
            <rFont val="Tahoma"/>
            <family val="2"/>
          </rPr>
          <t xml:space="preserve">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34</t>
        </r>
        <r>
          <rPr>
            <sz val="9"/>
            <color indexed="81"/>
            <rFont val="돋움"/>
            <family val="3"/>
            <charset val="129"/>
          </rPr>
          <t>만원
디지비캐피탈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kb</t>
        </r>
        <r>
          <rPr>
            <sz val="9"/>
            <color indexed="81"/>
            <rFont val="돋움"/>
            <family val="3"/>
            <charset val="129"/>
          </rPr>
          <t>카드출근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만원
카드대출금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국민</t>
        </r>
        <r>
          <rPr>
            <sz val="9"/>
            <color indexed="81"/>
            <rFont val="Tahoma"/>
            <family val="2"/>
          </rPr>
          <t>)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55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이태희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260</t>
        </r>
        <r>
          <rPr>
            <sz val="9"/>
            <color indexed="81"/>
            <rFont val="돋움"/>
            <family val="3"/>
            <charset val="129"/>
          </rPr>
          <t>만원
이준희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60</t>
        </r>
        <r>
          <rPr>
            <sz val="9"/>
            <color indexed="81"/>
            <rFont val="돋움"/>
            <family val="3"/>
            <charset val="129"/>
          </rPr>
          <t>만원
수도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전기료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</t>
        </r>
        <r>
          <rPr>
            <sz val="9"/>
            <color indexed="81"/>
            <rFont val="돋움"/>
            <family val="3"/>
            <charset val="129"/>
          </rPr>
          <t xml:space="preserve">만원
</t>
        </r>
      </text>
    </comment>
    <comment ref="C21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현대카드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 xml:space="preserve">만
</t>
        </r>
        <r>
          <rPr>
            <sz val="9"/>
            <color indexed="81"/>
            <rFont val="Tahoma"/>
            <family val="2"/>
          </rPr>
          <t>kt</t>
        </r>
        <r>
          <rPr>
            <sz val="9"/>
            <color indexed="81"/>
            <rFont val="돋움"/>
            <family val="3"/>
            <charset val="129"/>
          </rPr>
          <t>통신요금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>8</t>
        </r>
        <r>
          <rPr>
            <sz val="9"/>
            <color indexed="81"/>
            <rFont val="돋움"/>
            <family val="3"/>
            <charset val="129"/>
          </rPr>
          <t>천
국민가상계좌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>46130704055682  5</t>
        </r>
        <r>
          <rPr>
            <sz val="9"/>
            <color indexed="81"/>
            <rFont val="돋움"/>
            <family val="3"/>
            <charset val="129"/>
          </rPr>
          <t>만원
삼성카드</t>
        </r>
        <r>
          <rPr>
            <sz val="9"/>
            <color indexed="81"/>
            <rFont val="Tahoma"/>
            <family val="2"/>
          </rPr>
          <t xml:space="preserve"> 24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160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>//</t>
        </r>
        <r>
          <rPr>
            <sz val="9"/>
            <color indexed="81"/>
            <rFont val="돋움"/>
            <family val="3"/>
            <charset val="129"/>
          </rPr>
          <t xml:space="preserve">
고려안전</t>
        </r>
        <r>
          <rPr>
            <sz val="9"/>
            <color indexed="81"/>
            <rFont val="Tahoma"/>
            <family val="2"/>
          </rPr>
          <t xml:space="preserve"> 23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13</t>
        </r>
        <r>
          <rPr>
            <sz val="9"/>
            <color indexed="81"/>
            <rFont val="돋움"/>
            <family val="3"/>
            <charset val="129"/>
          </rPr>
          <t>만원
코웨이렌탈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9</t>
        </r>
        <r>
          <rPr>
            <sz val="9"/>
            <color indexed="81"/>
            <rFont val="돋움"/>
            <family val="3"/>
            <charset val="129"/>
          </rPr>
          <t>만원
항우연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급여</t>
        </r>
        <r>
          <rPr>
            <sz val="9"/>
            <color indexed="81"/>
            <rFont val="Tahoma"/>
            <family val="2"/>
          </rPr>
          <t xml:space="preserve"> 20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+450</t>
        </r>
        <r>
          <rPr>
            <sz val="9"/>
            <color indexed="81"/>
            <rFont val="돋움"/>
            <family val="3"/>
            <charset val="129"/>
          </rPr>
          <t>만
삼성</t>
        </r>
        <r>
          <rPr>
            <sz val="9"/>
            <color indexed="81"/>
            <rFont val="Tahoma"/>
            <family val="2"/>
          </rPr>
          <t>10042 16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21</t>
        </r>
        <r>
          <rPr>
            <sz val="9"/>
            <color indexed="81"/>
            <rFont val="돋움"/>
            <family val="3"/>
            <charset val="129"/>
          </rPr>
          <t>만원
웰컴저축</t>
        </r>
        <r>
          <rPr>
            <sz val="9"/>
            <color indexed="81"/>
            <rFont val="Tahoma"/>
            <family val="2"/>
          </rPr>
          <t xml:space="preserve"> 16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34</t>
        </r>
        <r>
          <rPr>
            <sz val="9"/>
            <color indexed="81"/>
            <rFont val="돋움"/>
            <family val="3"/>
            <charset val="129"/>
          </rPr>
          <t>만원
디지비캐피탈</t>
        </r>
        <r>
          <rPr>
            <sz val="9"/>
            <color indexed="81"/>
            <rFont val="Tahoma"/>
            <family val="2"/>
          </rPr>
          <t xml:space="preserve"> 10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190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kb</t>
        </r>
        <r>
          <rPr>
            <sz val="9"/>
            <color indexed="81"/>
            <rFont val="돋움"/>
            <family val="3"/>
            <charset val="129"/>
          </rPr>
          <t>카드출근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만원
카드대출금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국민</t>
        </r>
        <r>
          <rPr>
            <sz val="9"/>
            <color indexed="81"/>
            <rFont val="Tahoma"/>
            <family val="2"/>
          </rPr>
          <t>)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55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//</t>
        </r>
        <r>
          <rPr>
            <sz val="9"/>
            <color indexed="81"/>
            <rFont val="돋움"/>
            <family val="3"/>
            <charset val="129"/>
          </rPr>
          <t xml:space="preserve">
이태희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260</t>
        </r>
        <r>
          <rPr>
            <sz val="9"/>
            <color indexed="81"/>
            <rFont val="돋움"/>
            <family val="3"/>
            <charset val="129"/>
          </rPr>
          <t>만원
이준희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60</t>
        </r>
        <r>
          <rPr>
            <sz val="9"/>
            <color indexed="81"/>
            <rFont val="돋움"/>
            <family val="3"/>
            <charset val="129"/>
          </rPr>
          <t>만원
수도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전기료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</t>
        </r>
        <r>
          <rPr>
            <sz val="9"/>
            <color indexed="81"/>
            <rFont val="돋움"/>
            <family val="3"/>
            <charset val="129"/>
          </rPr>
          <t xml:space="preserve">만원
</t>
        </r>
      </text>
    </comment>
    <comment ref="F22" authorId="0" shapeId="0">
      <text>
        <r>
          <rPr>
            <b/>
            <sz val="9"/>
            <color indexed="81"/>
            <rFont val="Tahoma"/>
            <family val="2"/>
          </rPr>
          <t>isota: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아버지가</t>
        </r>
        <r>
          <rPr>
            <sz val="9"/>
            <color indexed="81"/>
            <rFont val="Tahoma"/>
            <family val="2"/>
          </rPr>
          <t xml:space="preserve"> 23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2,300,000 </t>
        </r>
        <r>
          <rPr>
            <sz val="9"/>
            <color indexed="81"/>
            <rFont val="돋움"/>
            <family val="3"/>
            <charset val="129"/>
          </rPr>
          <t>입금후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자동이체</t>
        </r>
        <r>
          <rPr>
            <sz val="9"/>
            <color indexed="81"/>
            <rFont val="Tahoma"/>
            <family val="2"/>
          </rPr>
          <t>?) 24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빠져나가는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형태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씨티</t>
        </r>
        <r>
          <rPr>
            <sz val="9"/>
            <color indexed="81"/>
            <rFont val="Tahoma"/>
            <family val="2"/>
          </rPr>
          <t xml:space="preserve"> 30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67</t>
        </r>
        <r>
          <rPr>
            <sz val="9"/>
            <color indexed="81"/>
            <rFont val="돋움"/>
            <family val="3"/>
            <charset val="129"/>
          </rPr>
          <t>만원
벤츠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218</t>
        </r>
        <r>
          <rPr>
            <sz val="9"/>
            <color indexed="81"/>
            <rFont val="돋움"/>
            <family val="3"/>
            <charset val="129"/>
          </rPr>
          <t xml:space="preserve">만원
</t>
        </r>
        <r>
          <rPr>
            <sz val="9"/>
            <color indexed="81"/>
            <rFont val="Tahoma"/>
            <family val="2"/>
          </rPr>
          <t>kb</t>
        </r>
        <r>
          <rPr>
            <sz val="9"/>
            <color indexed="81"/>
            <rFont val="돋움"/>
            <family val="3"/>
            <charset val="129"/>
          </rPr>
          <t>캐피탈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133</t>
        </r>
        <r>
          <rPr>
            <sz val="9"/>
            <color indexed="81"/>
            <rFont val="돋움"/>
            <family val="3"/>
            <charset val="129"/>
          </rPr>
          <t>만
하나캐피탈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220</t>
        </r>
        <r>
          <rPr>
            <sz val="9"/>
            <color indexed="81"/>
            <rFont val="돋움"/>
            <family val="3"/>
            <charset val="129"/>
          </rPr>
          <t>만원
씨티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67</t>
        </r>
        <r>
          <rPr>
            <sz val="9"/>
            <color indexed="81"/>
            <rFont val="돋움"/>
            <family val="3"/>
            <charset val="129"/>
          </rPr>
          <t>만
우리캐피탈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100</t>
        </r>
        <r>
          <rPr>
            <sz val="9"/>
            <color indexed="81"/>
            <rFont val="돋움"/>
            <family val="3"/>
            <charset val="129"/>
          </rPr>
          <t>만</t>
        </r>
      </text>
    </comment>
    <comment ref="C30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씨티</t>
        </r>
        <r>
          <rPr>
            <sz val="9"/>
            <color indexed="81"/>
            <rFont val="Tahoma"/>
            <family val="2"/>
          </rPr>
          <t xml:space="preserve"> 30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67</t>
        </r>
        <r>
          <rPr>
            <sz val="9"/>
            <color indexed="81"/>
            <rFont val="돋움"/>
            <family val="3"/>
            <charset val="129"/>
          </rPr>
          <t>만원
벤츠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218</t>
        </r>
        <r>
          <rPr>
            <sz val="9"/>
            <color indexed="81"/>
            <rFont val="돋움"/>
            <family val="3"/>
            <charset val="129"/>
          </rPr>
          <t xml:space="preserve">만원
</t>
        </r>
        <r>
          <rPr>
            <sz val="9"/>
            <color indexed="81"/>
            <rFont val="Tahoma"/>
            <family val="2"/>
          </rPr>
          <t>kb</t>
        </r>
        <r>
          <rPr>
            <sz val="9"/>
            <color indexed="81"/>
            <rFont val="돋움"/>
            <family val="3"/>
            <charset val="129"/>
          </rPr>
          <t>캐피탈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133</t>
        </r>
        <r>
          <rPr>
            <sz val="9"/>
            <color indexed="81"/>
            <rFont val="돋움"/>
            <family val="3"/>
            <charset val="129"/>
          </rPr>
          <t>만
하나캐피탈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220</t>
        </r>
        <r>
          <rPr>
            <sz val="9"/>
            <color indexed="81"/>
            <rFont val="돋움"/>
            <family val="3"/>
            <charset val="129"/>
          </rPr>
          <t>만원
씨티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67</t>
        </r>
        <r>
          <rPr>
            <sz val="9"/>
            <color indexed="81"/>
            <rFont val="돋움"/>
            <family val="3"/>
            <charset val="129"/>
          </rPr>
          <t>만
우리캐피탈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100</t>
        </r>
        <r>
          <rPr>
            <sz val="9"/>
            <color indexed="81"/>
            <rFont val="돋움"/>
            <family val="3"/>
            <charset val="129"/>
          </rPr>
          <t>만</t>
        </r>
      </text>
    </comment>
    <comment ref="C31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씨티</t>
        </r>
        <r>
          <rPr>
            <sz val="9"/>
            <color indexed="81"/>
            <rFont val="Tahoma"/>
            <family val="2"/>
          </rPr>
          <t xml:space="preserve"> 30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67</t>
        </r>
        <r>
          <rPr>
            <sz val="9"/>
            <color indexed="81"/>
            <rFont val="돋움"/>
            <family val="3"/>
            <charset val="129"/>
          </rPr>
          <t>만원
벤츠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218</t>
        </r>
        <r>
          <rPr>
            <sz val="9"/>
            <color indexed="81"/>
            <rFont val="돋움"/>
            <family val="3"/>
            <charset val="129"/>
          </rPr>
          <t xml:space="preserve">만원
</t>
        </r>
        <r>
          <rPr>
            <sz val="9"/>
            <color indexed="81"/>
            <rFont val="Tahoma"/>
            <family val="2"/>
          </rPr>
          <t>kb</t>
        </r>
        <r>
          <rPr>
            <sz val="9"/>
            <color indexed="81"/>
            <rFont val="돋움"/>
            <family val="3"/>
            <charset val="129"/>
          </rPr>
          <t>캐피탈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133</t>
        </r>
        <r>
          <rPr>
            <sz val="9"/>
            <color indexed="81"/>
            <rFont val="돋움"/>
            <family val="3"/>
            <charset val="129"/>
          </rPr>
          <t>만
하나캐피탈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220</t>
        </r>
        <r>
          <rPr>
            <sz val="9"/>
            <color indexed="81"/>
            <rFont val="돋움"/>
            <family val="3"/>
            <charset val="129"/>
          </rPr>
          <t>만원
씨티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67</t>
        </r>
        <r>
          <rPr>
            <sz val="9"/>
            <color indexed="81"/>
            <rFont val="돋움"/>
            <family val="3"/>
            <charset val="129"/>
          </rPr>
          <t>만
우리캐피탈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100</t>
        </r>
        <r>
          <rPr>
            <sz val="9"/>
            <color indexed="81"/>
            <rFont val="돋움"/>
            <family val="3"/>
            <charset val="129"/>
          </rPr>
          <t>만</t>
        </r>
      </text>
    </comment>
    <comment ref="C32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씨티</t>
        </r>
        <r>
          <rPr>
            <sz val="9"/>
            <color indexed="81"/>
            <rFont val="Tahoma"/>
            <family val="2"/>
          </rPr>
          <t xml:space="preserve"> 30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67</t>
        </r>
        <r>
          <rPr>
            <sz val="9"/>
            <color indexed="81"/>
            <rFont val="돋움"/>
            <family val="3"/>
            <charset val="129"/>
          </rPr>
          <t>만원
벤츠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218</t>
        </r>
        <r>
          <rPr>
            <sz val="9"/>
            <color indexed="81"/>
            <rFont val="돋움"/>
            <family val="3"/>
            <charset val="129"/>
          </rPr>
          <t xml:space="preserve">만원
</t>
        </r>
        <r>
          <rPr>
            <sz val="9"/>
            <color indexed="81"/>
            <rFont val="Tahoma"/>
            <family val="2"/>
          </rPr>
          <t>kb</t>
        </r>
        <r>
          <rPr>
            <sz val="9"/>
            <color indexed="81"/>
            <rFont val="돋움"/>
            <family val="3"/>
            <charset val="129"/>
          </rPr>
          <t>캐피탈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133</t>
        </r>
        <r>
          <rPr>
            <sz val="9"/>
            <color indexed="81"/>
            <rFont val="돋움"/>
            <family val="3"/>
            <charset val="129"/>
          </rPr>
          <t>만
하나캐피탈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220</t>
        </r>
        <r>
          <rPr>
            <sz val="9"/>
            <color indexed="81"/>
            <rFont val="돋움"/>
            <family val="3"/>
            <charset val="129"/>
          </rPr>
          <t>만원
씨티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67</t>
        </r>
        <r>
          <rPr>
            <sz val="9"/>
            <color indexed="81"/>
            <rFont val="돋움"/>
            <family val="3"/>
            <charset val="129"/>
          </rPr>
          <t>만
우리캐피탈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100</t>
        </r>
        <r>
          <rPr>
            <sz val="9"/>
            <color indexed="81"/>
            <rFont val="돋움"/>
            <family val="3"/>
            <charset val="129"/>
          </rPr>
          <t>만</t>
        </r>
      </text>
    </comment>
    <comment ref="C33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롷데</t>
        </r>
        <r>
          <rPr>
            <sz val="9"/>
            <color indexed="81"/>
            <rFont val="Tahoma"/>
            <family val="2"/>
          </rPr>
          <t xml:space="preserve"> 25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62</t>
        </r>
        <r>
          <rPr>
            <sz val="9"/>
            <color indexed="81"/>
            <rFont val="돋움"/>
            <family val="3"/>
            <charset val="129"/>
          </rPr>
          <t xml:space="preserve">만원
</t>
        </r>
        <r>
          <rPr>
            <sz val="9"/>
            <color indexed="81"/>
            <rFont val="Tahoma"/>
            <family val="2"/>
          </rPr>
          <t>kb</t>
        </r>
        <r>
          <rPr>
            <sz val="9"/>
            <color indexed="81"/>
            <rFont val="돋움"/>
            <family val="3"/>
            <charset val="129"/>
          </rPr>
          <t>생</t>
        </r>
        <r>
          <rPr>
            <sz val="9"/>
            <color indexed="81"/>
            <rFont val="Tahoma"/>
            <family val="2"/>
          </rPr>
          <t>002 13</t>
        </r>
        <r>
          <rPr>
            <sz val="9"/>
            <color indexed="81"/>
            <rFont val="돋움"/>
            <family val="3"/>
            <charset val="129"/>
          </rPr>
          <t>만원
카카오페이</t>
        </r>
        <r>
          <rPr>
            <sz val="9"/>
            <color indexed="81"/>
            <rFont val="Tahoma"/>
            <family val="2"/>
          </rPr>
          <t>26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22</t>
        </r>
        <r>
          <rPr>
            <sz val="9"/>
            <color indexed="81"/>
            <rFont val="돋움"/>
            <family val="3"/>
            <charset val="129"/>
          </rPr>
          <t>만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isota: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신용일시불</t>
        </r>
        <r>
          <rPr>
            <sz val="9"/>
            <color indexed="81"/>
            <rFont val="Tahoma"/>
            <family val="2"/>
          </rPr>
          <t xml:space="preserve"> 1525000
</t>
        </r>
        <r>
          <rPr>
            <sz val="9"/>
            <color indexed="81"/>
            <rFont val="돋움"/>
            <family val="3"/>
            <charset val="129"/>
          </rPr>
          <t>신용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할부</t>
        </r>
        <r>
          <rPr>
            <sz val="9"/>
            <color indexed="81"/>
            <rFont val="Tahoma"/>
            <family val="2"/>
          </rPr>
          <t xml:space="preserve"> 4509000</t>
        </r>
      </text>
    </comment>
  </commentList>
</comments>
</file>

<file path=xl/sharedStrings.xml><?xml version="1.0" encoding="utf-8"?>
<sst xmlns="http://schemas.openxmlformats.org/spreadsheetml/2006/main" count="358" uniqueCount="224">
  <si>
    <t>금액</t>
    <phoneticPr fontId="1" type="noConversion"/>
  </si>
  <si>
    <t>대출잔액</t>
    <phoneticPr fontId="1" type="noConversion"/>
  </si>
  <si>
    <t>월상환액</t>
    <phoneticPr fontId="1" type="noConversion"/>
  </si>
  <si>
    <t>은마</t>
    <phoneticPr fontId="1" type="noConversion"/>
  </si>
  <si>
    <t>대구대건신협</t>
    <phoneticPr fontId="1" type="noConversion"/>
  </si>
  <si>
    <t>금리</t>
    <phoneticPr fontId="1" type="noConversion"/>
  </si>
  <si>
    <t>문창신협</t>
    <phoneticPr fontId="1" type="noConversion"/>
  </si>
  <si>
    <t>대구대건신협</t>
    <phoneticPr fontId="1" type="noConversion"/>
  </si>
  <si>
    <t>만기일</t>
    <phoneticPr fontId="1" type="noConversion"/>
  </si>
  <si>
    <t>납입예정일</t>
    <phoneticPr fontId="1" type="noConversion"/>
  </si>
  <si>
    <t>하나 661 910025 04008</t>
    <phoneticPr fontId="1" type="noConversion"/>
  </si>
  <si>
    <t>건물</t>
    <phoneticPr fontId="1" type="noConversion"/>
  </si>
  <si>
    <t>농협</t>
    <phoneticPr fontId="1" type="noConversion"/>
  </si>
  <si>
    <t>수안보</t>
    <phoneticPr fontId="1" type="noConversion"/>
  </si>
  <si>
    <t>461 21 0395 391</t>
    <phoneticPr fontId="1" type="noConversion"/>
  </si>
  <si>
    <t>470701 04 014502</t>
  </si>
  <si>
    <t>X</t>
    <phoneticPr fontId="1" type="noConversion"/>
  </si>
  <si>
    <t>X</t>
    <phoneticPr fontId="1" type="noConversion"/>
  </si>
  <si>
    <t>하나 355 910106 89607</t>
    <phoneticPr fontId="1" type="noConversion"/>
  </si>
  <si>
    <t>삼성카드 리볼빙</t>
    <phoneticPr fontId="1" type="noConversion"/>
  </si>
  <si>
    <t>어머니</t>
    <phoneticPr fontId="1" type="noConversion"/>
  </si>
  <si>
    <t>롯데카드</t>
    <phoneticPr fontId="1" type="noConversion"/>
  </si>
  <si>
    <t>하나은행</t>
    <phoneticPr fontId="1" type="noConversion"/>
  </si>
  <si>
    <t>계좌번호</t>
    <phoneticPr fontId="1" type="noConversion"/>
  </si>
  <si>
    <t>애큐온 002 04 71 5011143</t>
    <phoneticPr fontId="1" type="noConversion"/>
  </si>
  <si>
    <t>상상인 330 61 76 0625086</t>
    <phoneticPr fontId="1" type="noConversion"/>
  </si>
  <si>
    <t>원금</t>
    <phoneticPr fontId="1" type="noConversion"/>
  </si>
  <si>
    <t>신협 132 105 914108</t>
    <phoneticPr fontId="1" type="noConversion"/>
  </si>
  <si>
    <t>대구대건신협 210 054 238254</t>
    <phoneticPr fontId="1" type="noConversion"/>
  </si>
  <si>
    <t>대구대건신협 210 055 229011</t>
    <phoneticPr fontId="1" type="noConversion"/>
  </si>
  <si>
    <t>은마</t>
    <phoneticPr fontId="1" type="noConversion"/>
  </si>
  <si>
    <t>은마</t>
    <phoneticPr fontId="1" type="noConversion"/>
  </si>
  <si>
    <t>은마</t>
    <phoneticPr fontId="1" type="noConversion"/>
  </si>
  <si>
    <t>신협 132 095 073330</t>
    <phoneticPr fontId="1" type="noConversion"/>
  </si>
  <si>
    <t>문창신협 210 055 648561</t>
    <phoneticPr fontId="1" type="noConversion"/>
  </si>
  <si>
    <t>문창신협 210 059 659675</t>
    <phoneticPr fontId="1" type="noConversion"/>
  </si>
  <si>
    <t>건물</t>
    <phoneticPr fontId="1" type="noConversion"/>
  </si>
  <si>
    <t>건물</t>
    <phoneticPr fontId="1" type="noConversion"/>
  </si>
  <si>
    <t>상상인플러스 459 61 76 0383641</t>
    <phoneticPr fontId="1" type="noConversion"/>
  </si>
  <si>
    <t>509동</t>
    <phoneticPr fontId="1" type="noConversion"/>
  </si>
  <si>
    <t>농협</t>
    <phoneticPr fontId="1" type="noConversion"/>
  </si>
  <si>
    <t>농협 352 1733 1597 93</t>
    <phoneticPr fontId="1" type="noConversion"/>
  </si>
  <si>
    <t>월배농협 061 9709 4347 93</t>
    <phoneticPr fontId="1" type="noConversion"/>
  </si>
  <si>
    <t>461 21 0395 391</t>
    <phoneticPr fontId="1" type="noConversion"/>
  </si>
  <si>
    <t>DGB캐피탈</t>
    <phoneticPr fontId="1" type="noConversion"/>
  </si>
  <si>
    <t>401동</t>
    <phoneticPr fontId="1" type="noConversion"/>
  </si>
  <si>
    <t>신한은행</t>
    <phoneticPr fontId="1" type="noConversion"/>
  </si>
  <si>
    <t>신한 110 193 330918</t>
    <phoneticPr fontId="1" type="noConversion"/>
  </si>
  <si>
    <t>씨티 110910496 72 0002</t>
    <phoneticPr fontId="1" type="noConversion"/>
  </si>
  <si>
    <t>신한 311 213 845755</t>
    <phoneticPr fontId="1" type="noConversion"/>
  </si>
  <si>
    <t>신한 230 322 202280</t>
    <phoneticPr fontId="1" type="noConversion"/>
  </si>
  <si>
    <t>적금 230322202280</t>
    <phoneticPr fontId="1" type="noConversion"/>
  </si>
  <si>
    <t>국민은행</t>
    <phoneticPr fontId="1" type="noConversion"/>
  </si>
  <si>
    <t>국민은행</t>
    <phoneticPr fontId="1" type="noConversion"/>
  </si>
  <si>
    <t>수안보신협</t>
    <phoneticPr fontId="1" type="noConversion"/>
  </si>
  <si>
    <t>신협 132 101 233033</t>
    <phoneticPr fontId="1" type="noConversion"/>
  </si>
  <si>
    <t>수안보 식당 월세, 김명수</t>
    <phoneticPr fontId="1" type="noConversion"/>
  </si>
  <si>
    <t>적금통장</t>
    <phoneticPr fontId="1" type="noConversion"/>
  </si>
  <si>
    <t>입금예정일</t>
    <phoneticPr fontId="1" type="noConversion"/>
  </si>
  <si>
    <t>삼성카드 리볼빙</t>
    <phoneticPr fontId="1" type="noConversion"/>
  </si>
  <si>
    <t>KB카드(카드대출금)21338 04 127398</t>
    <phoneticPr fontId="1" type="noConversion"/>
  </si>
  <si>
    <t>신한카드 리볼빙</t>
    <phoneticPr fontId="1" type="noConversion"/>
  </si>
  <si>
    <t>신한카드대출 22051315012648</t>
    <phoneticPr fontId="1" type="noConversion"/>
  </si>
  <si>
    <t>서대구농협352 1962 9309 83</t>
    <phoneticPr fontId="1" type="noConversion"/>
  </si>
  <si>
    <t>국민 470401 04 029357</t>
    <phoneticPr fontId="1" type="noConversion"/>
  </si>
  <si>
    <t>우리은행</t>
    <phoneticPr fontId="1" type="noConversion"/>
  </si>
  <si>
    <t>우리 355 089578 12 001</t>
    <phoneticPr fontId="1" type="noConversion"/>
  </si>
  <si>
    <t>현대카드 리볼빙</t>
    <phoneticPr fontId="1" type="noConversion"/>
  </si>
  <si>
    <t>신협중앙회</t>
    <phoneticPr fontId="1" type="noConversion"/>
  </si>
  <si>
    <t>O</t>
    <phoneticPr fontId="1" type="noConversion"/>
  </si>
  <si>
    <t>실제납입일</t>
    <phoneticPr fontId="1" type="noConversion"/>
  </si>
  <si>
    <t>우리금융캐피탈</t>
    <phoneticPr fontId="1" type="noConversion"/>
  </si>
  <si>
    <t>농협은행</t>
    <phoneticPr fontId="1" type="noConversion"/>
  </si>
  <si>
    <t>kb국민카드</t>
    <phoneticPr fontId="1" type="noConversion"/>
  </si>
  <si>
    <t>신용</t>
    <phoneticPr fontId="1" type="noConversion"/>
  </si>
  <si>
    <t>카드</t>
    <phoneticPr fontId="1" type="noConversion"/>
  </si>
  <si>
    <t>농협은행(카드)</t>
    <phoneticPr fontId="1" type="noConversion"/>
  </si>
  <si>
    <t>현대카드</t>
    <phoneticPr fontId="1" type="noConversion"/>
  </si>
  <si>
    <t>하나카드</t>
    <phoneticPr fontId="1" type="noConversion"/>
  </si>
  <si>
    <t>신한카드</t>
    <phoneticPr fontId="1" type="noConversion"/>
  </si>
  <si>
    <t>삼성카드</t>
    <phoneticPr fontId="1" type="noConversion"/>
  </si>
  <si>
    <t>하나은행</t>
    <phoneticPr fontId="1" type="noConversion"/>
  </si>
  <si>
    <t>하나 355 910106 89607</t>
    <phoneticPr fontId="1" type="noConversion"/>
  </si>
  <si>
    <t>벤츠 5천을 어머니 통장 일부 아버지 통장 일부에 넣어두고, 건물 집중</t>
    <phoneticPr fontId="1" type="noConversion"/>
  </si>
  <si>
    <t>대출계좌 및 출금</t>
    <phoneticPr fontId="1" type="noConversion"/>
  </si>
  <si>
    <t>지역연금 건강보험공단 자동이체</t>
    <phoneticPr fontId="1" type="noConversion"/>
  </si>
  <si>
    <t>하나카드대출(카드론)</t>
    <phoneticPr fontId="1" type="noConversion"/>
  </si>
  <si>
    <t>월배농협 051 8709 9432 33</t>
    <phoneticPr fontId="1" type="noConversion"/>
  </si>
  <si>
    <t>농협 채움 스카이패스카드 4092</t>
    <phoneticPr fontId="1" type="noConversion"/>
  </si>
  <si>
    <t>농협계좌에 있으나 내역 확인 어디서</t>
    <phoneticPr fontId="1" type="noConversion"/>
  </si>
  <si>
    <t>계좌 만기일 2024/01/02</t>
    <phoneticPr fontId="1" type="noConversion"/>
  </si>
  <si>
    <t>씨티대출이자</t>
    <phoneticPr fontId="1" type="noConversion"/>
  </si>
  <si>
    <t>롯데카드</t>
    <phoneticPr fontId="1" type="noConversion"/>
  </si>
  <si>
    <t>2002년 취득가정</t>
    <phoneticPr fontId="1" type="noConversion"/>
  </si>
  <si>
    <t xml:space="preserve">취득가액 </t>
    <phoneticPr fontId="1" type="noConversion"/>
  </si>
  <si>
    <t>양도가액</t>
    <phoneticPr fontId="1" type="noConversion"/>
  </si>
  <si>
    <t>양도차익</t>
    <phoneticPr fontId="1" type="noConversion"/>
  </si>
  <si>
    <t>장기보유공제</t>
    <phoneticPr fontId="1" type="noConversion"/>
  </si>
  <si>
    <t>양도차익-공제액</t>
    <phoneticPr fontId="1" type="noConversion"/>
  </si>
  <si>
    <t>인별공제</t>
    <phoneticPr fontId="1" type="noConversion"/>
  </si>
  <si>
    <t>과세표준</t>
    <phoneticPr fontId="1" type="noConversion"/>
  </si>
  <si>
    <t>세율</t>
    <phoneticPr fontId="1" type="noConversion"/>
  </si>
  <si>
    <t>양도세</t>
    <phoneticPr fontId="1" type="noConversion"/>
  </si>
  <si>
    <t>지방세</t>
    <phoneticPr fontId="1" type="noConversion"/>
  </si>
  <si>
    <t>총 납부액</t>
    <phoneticPr fontId="1" type="noConversion"/>
  </si>
  <si>
    <t>양도가액-양도세</t>
    <phoneticPr fontId="1" type="noConversion"/>
  </si>
  <si>
    <t>대출</t>
    <phoneticPr fontId="1" type="noConversion"/>
  </si>
  <si>
    <t>세금과 대출 제외</t>
    <phoneticPr fontId="1" type="noConversion"/>
  </si>
  <si>
    <t>전세보증금</t>
    <phoneticPr fontId="1" type="noConversion"/>
  </si>
  <si>
    <t>잔액</t>
    <phoneticPr fontId="1" type="noConversion"/>
  </si>
  <si>
    <t>세무사 양도세</t>
    <phoneticPr fontId="1" type="noConversion"/>
  </si>
  <si>
    <t>2014년 취득가정</t>
    <phoneticPr fontId="1" type="noConversion"/>
  </si>
  <si>
    <t>전세금</t>
    <phoneticPr fontId="1" type="noConversion"/>
  </si>
  <si>
    <t>과세대상양도차익</t>
    <phoneticPr fontId="1" type="noConversion"/>
  </si>
  <si>
    <t>장기보유특별공제</t>
    <phoneticPr fontId="1" type="noConversion"/>
  </si>
  <si>
    <t>채권최고액</t>
    <phoneticPr fontId="1" type="noConversion"/>
  </si>
  <si>
    <t>은마(1주택으로 계산)</t>
    <phoneticPr fontId="1" type="noConversion"/>
  </si>
  <si>
    <t>문창</t>
    <phoneticPr fontId="11" type="noConversion"/>
  </si>
  <si>
    <t>대구대건(6.585,7.342)</t>
    <phoneticPr fontId="11" type="noConversion"/>
  </si>
  <si>
    <t>애큐온(9.25)</t>
    <phoneticPr fontId="11" type="noConversion"/>
  </si>
  <si>
    <t>상상인(13.30)</t>
    <phoneticPr fontId="11" type="noConversion"/>
  </si>
  <si>
    <t>월배(5.59,6.51)</t>
    <phoneticPr fontId="11" type="noConversion"/>
  </si>
  <si>
    <t>상상인플(13.50)</t>
    <phoneticPr fontId="11" type="noConversion"/>
  </si>
  <si>
    <t>서대구(6.73)</t>
    <phoneticPr fontId="11" type="noConversion"/>
  </si>
  <si>
    <t>4단지 잔금 전에 강남구청 주택임대사업자 말소</t>
    <phoneticPr fontId="1" type="noConversion"/>
  </si>
  <si>
    <t>하나캐피탈</t>
    <phoneticPr fontId="1" type="noConversion"/>
  </si>
  <si>
    <t>kb캐피탈</t>
    <phoneticPr fontId="1" type="noConversion"/>
  </si>
  <si>
    <t>550만원 병원비 중간정산</t>
    <phoneticPr fontId="1" type="noConversion"/>
  </si>
  <si>
    <t>이슈</t>
    <phoneticPr fontId="1" type="noConversion"/>
  </si>
  <si>
    <t>11/8 종합소득세 납부(1,472,000원)</t>
    <phoneticPr fontId="1" type="noConversion"/>
  </si>
  <si>
    <t>10일 까지 전자세금계산서 -&gt; 사업자 로그인?</t>
    <phoneticPr fontId="1" type="noConversion"/>
  </si>
  <si>
    <t>74-19</t>
    <phoneticPr fontId="1" type="noConversion"/>
  </si>
  <si>
    <t>499-1</t>
    <phoneticPr fontId="1" type="noConversion"/>
  </si>
  <si>
    <t>499-2</t>
    <phoneticPr fontId="1" type="noConversion"/>
  </si>
  <si>
    <t>499-3</t>
    <phoneticPr fontId="1" type="noConversion"/>
  </si>
  <si>
    <t>토지</t>
    <phoneticPr fontId="1" type="noConversion"/>
  </si>
  <si>
    <t>전</t>
    <phoneticPr fontId="1" type="noConversion"/>
  </si>
  <si>
    <t>대</t>
    <phoneticPr fontId="1" type="noConversion"/>
  </si>
  <si>
    <t>제곱미터</t>
    <phoneticPr fontId="1" type="noConversion"/>
  </si>
  <si>
    <t>평</t>
    <phoneticPr fontId="1" type="noConversion"/>
  </si>
  <si>
    <t>평당 80만원</t>
    <phoneticPr fontId="1" type="noConversion"/>
  </si>
  <si>
    <t>평당 60만원</t>
    <phoneticPr fontId="1" type="noConversion"/>
  </si>
  <si>
    <t>평당 20만원</t>
    <phoneticPr fontId="1" type="noConversion"/>
  </si>
  <si>
    <t>합계</t>
    <phoneticPr fontId="1" type="noConversion"/>
  </si>
  <si>
    <t>소유자</t>
    <phoneticPr fontId="1" type="noConversion"/>
  </si>
  <si>
    <t>항목</t>
    <phoneticPr fontId="1" type="noConversion"/>
  </si>
  <si>
    <t>채무자</t>
    <phoneticPr fontId="1" type="noConversion"/>
  </si>
  <si>
    <t>주소</t>
    <phoneticPr fontId="1" type="noConversion"/>
  </si>
  <si>
    <t>부동산</t>
    <phoneticPr fontId="1" type="noConversion"/>
  </si>
  <si>
    <t>김혜령(모)</t>
    <phoneticPr fontId="1" type="noConversion"/>
  </si>
  <si>
    <t>네이버 시세</t>
    <phoneticPr fontId="1" type="noConversion"/>
  </si>
  <si>
    <t>이주훈(부)</t>
    <phoneticPr fontId="1" type="noConversion"/>
  </si>
  <si>
    <t>비고</t>
    <phoneticPr fontId="1" type="noConversion"/>
  </si>
  <si>
    <t>근저당권 설정</t>
    <phoneticPr fontId="1" type="noConversion"/>
  </si>
  <si>
    <t>대구대건신용협동조합 20/4/23
대구대건신용협동조합 20/11/2
애큐온 저축은행 21/5/6
상상인 저축은행 21/8/25</t>
    <phoneticPr fontId="1" type="noConversion"/>
  </si>
  <si>
    <t>대출 잔액</t>
    <phoneticPr fontId="1" type="noConversion"/>
  </si>
  <si>
    <t>디지비캐피탈 22/7/7</t>
    <phoneticPr fontId="1" type="noConversion"/>
  </si>
  <si>
    <t>~26억
취득 6.5억</t>
    <phoneticPr fontId="1" type="noConversion"/>
  </si>
  <si>
    <t>3~4억
취득 1.9억</t>
    <phoneticPr fontId="1" type="noConversion"/>
  </si>
  <si>
    <t>5~6억5천
취득 1.55억</t>
    <phoneticPr fontId="1" type="noConversion"/>
  </si>
  <si>
    <t>월배농업협동조합 20/4/1
월배농업협동조합 21/1/18
상상인플러스 저축은행 21/8/31</t>
    <phoneticPr fontId="1" type="noConversion"/>
  </si>
  <si>
    <t>~21억
취득+건물 14.5억</t>
    <phoneticPr fontId="1" type="noConversion"/>
  </si>
  <si>
    <t>문창신용협동조합 22/10/31</t>
    <phoneticPr fontId="1" type="noConversion"/>
  </si>
  <si>
    <t>서대구농업협동조합 22/2/24</t>
    <phoneticPr fontId="1" type="noConversion"/>
  </si>
  <si>
    <t>신용대출</t>
    <phoneticPr fontId="1" type="noConversion"/>
  </si>
  <si>
    <t>KB카드(카드대출금)</t>
    <phoneticPr fontId="1" type="noConversion"/>
  </si>
  <si>
    <t>웰컴저축은행</t>
  </si>
  <si>
    <t>씨티은행</t>
    <phoneticPr fontId="1" type="noConversion"/>
  </si>
  <si>
    <t>신한카드대출</t>
  </si>
  <si>
    <t>신한 대출 311 213 845755</t>
    <phoneticPr fontId="1" type="noConversion"/>
  </si>
  <si>
    <t>?</t>
    <phoneticPr fontId="1" type="noConversion"/>
  </si>
  <si>
    <t>아버지 통장잔고</t>
    <phoneticPr fontId="1" type="noConversion"/>
  </si>
  <si>
    <t xml:space="preserve">어머니 통장잔고 </t>
    <phoneticPr fontId="1" type="noConversion"/>
  </si>
  <si>
    <t>미확인항목</t>
    <phoneticPr fontId="1" type="noConversion"/>
  </si>
  <si>
    <t>삼성11043 (보험으로 추정됨)</t>
    <phoneticPr fontId="1" type="noConversion"/>
  </si>
  <si>
    <t>웰컴저축은행</t>
    <phoneticPr fontId="1" type="noConversion"/>
  </si>
  <si>
    <t>연체 11/15</t>
    <phoneticPr fontId="1" type="noConversion"/>
  </si>
  <si>
    <t>연체 11/10</t>
    <phoneticPr fontId="1" type="noConversion"/>
  </si>
  <si>
    <t>11/13 매출취소 건 56,940원 (DB 자동차 보험 예상)</t>
    <phoneticPr fontId="1" type="noConversion"/>
  </si>
  <si>
    <t xml:space="preserve">1,760,000,000
110,000,000
372,000,000
219,600,000
총 24억6천
</t>
    <phoneticPr fontId="1" type="noConversion"/>
  </si>
  <si>
    <t>436,800,000
105,600,000
115,200,000
총 6억5천</t>
    <phoneticPr fontId="1" type="noConversion"/>
  </si>
  <si>
    <t>1762800000
총 17억6천</t>
    <phoneticPr fontId="1" type="noConversion"/>
  </si>
  <si>
    <t>분류</t>
    <phoneticPr fontId="1" type="noConversion"/>
  </si>
  <si>
    <r>
      <t xml:space="preserve">1,600,000,000
100,000,000
310,000,000
183,000,000
</t>
    </r>
    <r>
      <rPr>
        <b/>
        <sz val="14"/>
        <color theme="1"/>
        <rFont val="맑은 고딕"/>
        <family val="3"/>
        <charset val="129"/>
        <scheme val="minor"/>
      </rPr>
      <t>총 21억9천</t>
    </r>
    <r>
      <rPr>
        <sz val="14"/>
        <color theme="1"/>
        <rFont val="맑은 고딕"/>
        <family val="3"/>
        <charset val="129"/>
        <scheme val="minor"/>
      </rPr>
      <t xml:space="preserve">
</t>
    </r>
    <phoneticPr fontId="1" type="noConversion"/>
  </si>
  <si>
    <r>
      <t xml:space="preserve">8950000
624000
2440000
2070000
</t>
    </r>
    <r>
      <rPr>
        <b/>
        <sz val="14"/>
        <color theme="1"/>
        <rFont val="맑은 고딕"/>
        <family val="3"/>
        <charset val="129"/>
        <scheme val="minor"/>
      </rPr>
      <t>총 1천4백</t>
    </r>
    <phoneticPr fontId="1" type="noConversion"/>
  </si>
  <si>
    <r>
      <t xml:space="preserve">364000000
96000000
88000000
</t>
    </r>
    <r>
      <rPr>
        <b/>
        <sz val="14"/>
        <color theme="1"/>
        <rFont val="맑은 고딕"/>
        <family val="3"/>
        <charset val="129"/>
        <scheme val="minor"/>
      </rPr>
      <t>총 5억5천</t>
    </r>
    <phoneticPr fontId="1" type="noConversion"/>
  </si>
  <si>
    <r>
      <t xml:space="preserve">1728152
480000
1100000
</t>
    </r>
    <r>
      <rPr>
        <b/>
        <sz val="14"/>
        <color theme="1"/>
        <rFont val="맑은 고딕"/>
        <family val="3"/>
        <charset val="129"/>
        <scheme val="minor"/>
      </rPr>
      <t>총 3백3십</t>
    </r>
    <phoneticPr fontId="1" type="noConversion"/>
  </si>
  <si>
    <r>
      <t xml:space="preserve">1469000000
1650000
</t>
    </r>
    <r>
      <rPr>
        <b/>
        <sz val="14"/>
        <color theme="1"/>
        <rFont val="맑은 고딕"/>
        <family val="3"/>
        <charset val="129"/>
        <scheme val="minor"/>
      </rPr>
      <t>총 14억7천</t>
    </r>
    <phoneticPr fontId="1" type="noConversion"/>
  </si>
  <si>
    <r>
      <t xml:space="preserve">12632226
558531
</t>
    </r>
    <r>
      <rPr>
        <b/>
        <sz val="14"/>
        <color theme="1"/>
        <rFont val="맑은 고딕"/>
        <family val="3"/>
        <charset val="129"/>
        <scheme val="minor"/>
      </rPr>
      <t>총 1천3백</t>
    </r>
    <phoneticPr fontId="1" type="noConversion"/>
  </si>
  <si>
    <r>
      <t xml:space="preserve">379998677
</t>
    </r>
    <r>
      <rPr>
        <b/>
        <sz val="14"/>
        <color theme="1"/>
        <rFont val="맑은 고딕"/>
        <family val="3"/>
        <charset val="129"/>
        <scheme val="minor"/>
      </rPr>
      <t>총 3억8천</t>
    </r>
    <phoneticPr fontId="1" type="noConversion"/>
  </si>
  <si>
    <r>
      <t xml:space="preserve">2240000
</t>
    </r>
    <r>
      <rPr>
        <b/>
        <sz val="14"/>
        <color theme="1"/>
        <rFont val="맑은 고딕"/>
        <family val="3"/>
        <charset val="129"/>
        <scheme val="minor"/>
      </rPr>
      <t>총 2백2십</t>
    </r>
    <phoneticPr fontId="1" type="noConversion"/>
  </si>
  <si>
    <t>총 1억8천6백</t>
    <phoneticPr fontId="1" type="noConversion"/>
  </si>
  <si>
    <t>총 4백7십</t>
    <phoneticPr fontId="1" type="noConversion"/>
  </si>
  <si>
    <t>총 5백8십</t>
    <phoneticPr fontId="1" type="noConversion"/>
  </si>
  <si>
    <t>총 월상환액</t>
    <phoneticPr fontId="1" type="noConversion"/>
  </si>
  <si>
    <t>결제비율 10%</t>
    <phoneticPr fontId="1" type="noConversion"/>
  </si>
  <si>
    <t>결제비율 100% 변경 시</t>
    <phoneticPr fontId="1" type="noConversion"/>
  </si>
  <si>
    <t>급여</t>
    <phoneticPr fontId="1" type="noConversion"/>
  </si>
  <si>
    <t>월세</t>
    <phoneticPr fontId="1" type="noConversion"/>
  </si>
  <si>
    <t>이상원</t>
    <phoneticPr fontId="1" type="noConversion"/>
  </si>
  <si>
    <t>김윤식</t>
    <phoneticPr fontId="1" type="noConversion"/>
  </si>
  <si>
    <t>한국전산</t>
    <phoneticPr fontId="1" type="noConversion"/>
  </si>
  <si>
    <t>지구환</t>
    <phoneticPr fontId="1" type="noConversion"/>
  </si>
  <si>
    <t>김기운 하나세무</t>
    <phoneticPr fontId="1" type="noConversion"/>
  </si>
  <si>
    <t>김영학</t>
    <phoneticPr fontId="1" type="noConversion"/>
  </si>
  <si>
    <t>세무법인</t>
    <phoneticPr fontId="1" type="noConversion"/>
  </si>
  <si>
    <t>하이텍 정해민10월 안냈어</t>
    <phoneticPr fontId="1" type="noConversion"/>
  </si>
  <si>
    <t>부동산 합계</t>
    <phoneticPr fontId="1" type="noConversion"/>
  </si>
  <si>
    <t>총 합계</t>
    <phoneticPr fontId="1" type="noConversion"/>
  </si>
  <si>
    <t>현재</t>
    <phoneticPr fontId="1" type="noConversion"/>
  </si>
  <si>
    <t>세금 제외</t>
    <phoneticPr fontId="1" type="noConversion"/>
  </si>
  <si>
    <t>아버지 신용대출 2억</t>
    <phoneticPr fontId="1" type="noConversion"/>
  </si>
  <si>
    <t>어머니 신용대출 1.5억</t>
    <phoneticPr fontId="1" type="noConversion"/>
  </si>
  <si>
    <t>기울기</t>
    <phoneticPr fontId="1" type="noConversion"/>
  </si>
  <si>
    <t>1억당 약 7천만원</t>
    <phoneticPr fontId="1" type="noConversion"/>
  </si>
  <si>
    <t>1억당 약7백만원</t>
    <phoneticPr fontId="1" type="noConversion"/>
  </si>
  <si>
    <t>대치은마아파트 25동 305호
(2004.8.21)</t>
    <phoneticPr fontId="1" type="noConversion"/>
  </si>
  <si>
    <t>대전 엑스포 4단지 401동 601호
(전용 84)</t>
    <phoneticPr fontId="1" type="noConversion"/>
  </si>
  <si>
    <t>대전 엑스포 5단지 509동 201호
(전용 157, 2001.6.7)</t>
    <phoneticPr fontId="1" type="noConversion"/>
  </si>
  <si>
    <t>대전 장대동 341-2 태준빌딩(6층)
(2003.5 토지 2003.12 건물)</t>
    <phoneticPr fontId="1" type="noConversion"/>
  </si>
  <si>
    <t>충주시 수안보면 안보리 74-40
(96.12 토지 12.6.28 건물)</t>
    <phoneticPr fontId="1" type="noConversion"/>
  </si>
  <si>
    <t>23/10/18
3억3천
매도계약 체결 
잔금일 23/12/20</t>
    <phoneticPr fontId="1" type="noConversion"/>
  </si>
  <si>
    <t>총 1억6천</t>
    <phoneticPr fontId="1" type="noConversion"/>
  </si>
  <si>
    <t>임준영 다옴 10월20일 안냈어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</si>
</sst>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&quot;₩&quot;#,##0"/>
    <numFmt numFmtId="177" formatCode="mm&quot;월&quot;\ dd&quot;일&quot;"/>
    <numFmt numFmtId="178" formatCode="&quot;₩&quot;#,##0_);[Red]\(&quot;₩&quot;#,##0\)"/>
    <numFmt numFmtId="179" formatCode="#,##0_ "/>
    <numFmt numFmtId="180" formatCode="0_ "/>
  </numFmts>
  <fonts count="2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b/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1"/>
      <color theme="8"/>
      <name val="맑은 고딕"/>
      <family val="3"/>
      <charset val="129"/>
      <scheme val="minor"/>
    </font>
    <font>
      <b/>
      <sz val="12"/>
      <color rgb="FF212529"/>
      <name val="Arial"/>
      <family val="2"/>
    </font>
    <font>
      <sz val="8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trike/>
      <sz val="14"/>
      <color theme="1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sz val="12"/>
      <color rgb="FF0070C0"/>
      <name val="맑은 고딕"/>
      <family val="3"/>
      <charset val="129"/>
      <scheme val="minor"/>
    </font>
    <font>
      <b/>
      <sz val="12"/>
      <color rgb="FF0070C0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90">
    <xf numFmtId="0" fontId="0" fillId="0" borderId="0" xfId="0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0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0" fillId="0" borderId="0" xfId="0" applyNumberFormat="1">
      <alignment vertical="center"/>
    </xf>
    <xf numFmtId="178" fontId="0" fillId="0" borderId="0" xfId="0" applyNumberFormat="1">
      <alignment vertical="center"/>
    </xf>
    <xf numFmtId="0" fontId="0" fillId="2" borderId="0" xfId="0" applyFill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3" fontId="5" fillId="0" borderId="0" xfId="0" applyNumberFormat="1" applyFont="1">
      <alignment vertical="center"/>
    </xf>
    <xf numFmtId="3" fontId="0" fillId="0" borderId="0" xfId="0" applyNumberFormat="1">
      <alignment vertical="center"/>
    </xf>
    <xf numFmtId="3" fontId="6" fillId="0" borderId="0" xfId="0" applyNumberFormat="1" applyFont="1">
      <alignment vertical="center"/>
    </xf>
    <xf numFmtId="3" fontId="9" fillId="0" borderId="0" xfId="0" applyNumberFormat="1" applyFont="1">
      <alignment vertical="center"/>
    </xf>
    <xf numFmtId="0" fontId="5" fillId="0" borderId="0" xfId="0" applyFont="1">
      <alignment vertical="center"/>
    </xf>
    <xf numFmtId="3" fontId="10" fillId="0" borderId="0" xfId="0" applyNumberFormat="1" applyFont="1">
      <alignment vertical="center"/>
    </xf>
    <xf numFmtId="3" fontId="0" fillId="0" borderId="0" xfId="0" applyNumberFormat="1" applyFill="1">
      <alignment vertical="center"/>
    </xf>
    <xf numFmtId="180" fontId="0" fillId="0" borderId="0" xfId="0" applyNumberFormat="1">
      <alignment vertical="center"/>
    </xf>
    <xf numFmtId="177" fontId="7" fillId="0" borderId="0" xfId="0" applyNumberFormat="1" applyFont="1">
      <alignment vertical="center"/>
    </xf>
    <xf numFmtId="0" fontId="0" fillId="0" borderId="1" xfId="0" applyBorder="1">
      <alignment vertical="center"/>
    </xf>
    <xf numFmtId="178" fontId="0" fillId="0" borderId="1" xfId="0" applyNumberFormat="1" applyBorder="1">
      <alignment vertical="center"/>
    </xf>
    <xf numFmtId="177" fontId="0" fillId="0" borderId="1" xfId="0" applyNumberFormat="1" applyBorder="1">
      <alignment vertical="center"/>
    </xf>
    <xf numFmtId="0" fontId="0" fillId="0" borderId="2" xfId="0" applyBorder="1">
      <alignment vertical="center"/>
    </xf>
    <xf numFmtId="178" fontId="0" fillId="0" borderId="2" xfId="0" applyNumberFormat="1" applyBorder="1">
      <alignment vertical="center"/>
    </xf>
    <xf numFmtId="177" fontId="0" fillId="0" borderId="2" xfId="0" applyNumberFormat="1" applyBorder="1">
      <alignment vertical="center"/>
    </xf>
    <xf numFmtId="10" fontId="0" fillId="0" borderId="2" xfId="0" applyNumberFormat="1" applyBorder="1">
      <alignment vertical="center"/>
    </xf>
    <xf numFmtId="14" fontId="0" fillId="0" borderId="2" xfId="0" applyNumberFormat="1" applyBorder="1">
      <alignment vertical="center"/>
    </xf>
    <xf numFmtId="0" fontId="0" fillId="0" borderId="2" xfId="0" applyNumberFormat="1" applyBorder="1">
      <alignment vertical="center"/>
    </xf>
    <xf numFmtId="176" fontId="0" fillId="0" borderId="2" xfId="0" applyNumberFormat="1" applyBorder="1">
      <alignment vertical="center"/>
    </xf>
    <xf numFmtId="0" fontId="0" fillId="0" borderId="3" xfId="0" applyBorder="1">
      <alignment vertical="center"/>
    </xf>
    <xf numFmtId="178" fontId="0" fillId="0" borderId="3" xfId="0" applyNumberFormat="1" applyBorder="1">
      <alignment vertical="center"/>
    </xf>
    <xf numFmtId="177" fontId="0" fillId="0" borderId="3" xfId="0" applyNumberFormat="1" applyBorder="1">
      <alignment vertical="center"/>
    </xf>
    <xf numFmtId="0" fontId="13" fillId="0" borderId="0" xfId="0" applyFont="1">
      <alignment vertical="center"/>
    </xf>
    <xf numFmtId="0" fontId="15" fillId="0" borderId="0" xfId="0" applyFont="1">
      <alignment vertical="center"/>
    </xf>
    <xf numFmtId="0" fontId="16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176" fontId="15" fillId="0" borderId="4" xfId="0" applyNumberFormat="1" applyFont="1" applyBorder="1" applyAlignment="1">
      <alignment vertical="center" wrapText="1"/>
    </xf>
    <xf numFmtId="178" fontId="15" fillId="0" borderId="4" xfId="0" applyNumberFormat="1" applyFont="1" applyBorder="1" applyAlignment="1">
      <alignment horizontal="right" wrapText="1"/>
    </xf>
    <xf numFmtId="0" fontId="15" fillId="0" borderId="4" xfId="0" applyFont="1" applyBorder="1" applyAlignment="1">
      <alignment vertical="center" wrapText="1"/>
    </xf>
    <xf numFmtId="178" fontId="15" fillId="0" borderId="4" xfId="0" applyNumberFormat="1" applyFont="1" applyBorder="1" applyAlignment="1">
      <alignment vertical="center" wrapText="1"/>
    </xf>
    <xf numFmtId="0" fontId="15" fillId="0" borderId="4" xfId="0" applyFont="1" applyBorder="1">
      <alignment vertical="center"/>
    </xf>
    <xf numFmtId="0" fontId="17" fillId="0" borderId="4" xfId="0" applyNumberFormat="1" applyFont="1" applyBorder="1" applyAlignment="1">
      <alignment horizontal="center" vertical="center"/>
    </xf>
    <xf numFmtId="0" fontId="17" fillId="0" borderId="4" xfId="0" applyNumberFormat="1" applyFont="1" applyBorder="1" applyAlignment="1">
      <alignment horizontal="center" vertical="center" wrapText="1"/>
    </xf>
    <xf numFmtId="0" fontId="17" fillId="0" borderId="4" xfId="0" applyNumberFormat="1" applyFont="1" applyBorder="1">
      <alignment vertical="center"/>
    </xf>
    <xf numFmtId="0" fontId="17" fillId="0" borderId="4" xfId="0" applyNumberFormat="1" applyFont="1" applyBorder="1" applyAlignment="1"/>
    <xf numFmtId="178" fontId="17" fillId="0" borderId="4" xfId="0" applyNumberFormat="1" applyFont="1" applyBorder="1" applyAlignment="1"/>
    <xf numFmtId="178" fontId="15" fillId="0" borderId="4" xfId="0" applyNumberFormat="1" applyFont="1" applyBorder="1" applyAlignment="1"/>
    <xf numFmtId="176" fontId="15" fillId="0" borderId="4" xfId="0" applyNumberFormat="1" applyFont="1" applyBorder="1" applyAlignment="1"/>
    <xf numFmtId="178" fontId="15" fillId="0" borderId="4" xfId="0" applyNumberFormat="1" applyFont="1" applyBorder="1" applyAlignment="1">
      <alignment wrapText="1"/>
    </xf>
    <xf numFmtId="178" fontId="15" fillId="0" borderId="4" xfId="0" applyNumberFormat="1" applyFont="1" applyBorder="1">
      <alignment vertical="center"/>
    </xf>
    <xf numFmtId="176" fontId="15" fillId="0" borderId="4" xfId="0" applyNumberFormat="1" applyFont="1" applyBorder="1">
      <alignment vertical="center"/>
    </xf>
    <xf numFmtId="178" fontId="15" fillId="0" borderId="0" xfId="0" applyNumberFormat="1" applyFont="1">
      <alignment vertical="center"/>
    </xf>
    <xf numFmtId="0" fontId="16" fillId="0" borderId="4" xfId="0" applyFont="1" applyBorder="1">
      <alignment vertical="center"/>
    </xf>
    <xf numFmtId="178" fontId="16" fillId="0" borderId="4" xfId="0" applyNumberFormat="1" applyFont="1" applyBorder="1">
      <alignment vertical="center"/>
    </xf>
    <xf numFmtId="0" fontId="15" fillId="0" borderId="4" xfId="0" applyFont="1" applyBorder="1" applyAlignment="1">
      <alignment horizontal="right" vertical="center"/>
    </xf>
    <xf numFmtId="178" fontId="15" fillId="0" borderId="4" xfId="0" applyNumberFormat="1" applyFont="1" applyBorder="1" applyAlignment="1">
      <alignment horizontal="right" vertical="center"/>
    </xf>
    <xf numFmtId="0" fontId="12" fillId="0" borderId="0" xfId="0" applyFont="1">
      <alignment vertical="center"/>
    </xf>
    <xf numFmtId="3" fontId="5" fillId="2" borderId="0" xfId="0" applyNumberFormat="1" applyFont="1" applyFill="1">
      <alignment vertical="center"/>
    </xf>
    <xf numFmtId="3" fontId="0" fillId="2" borderId="0" xfId="0" applyNumberFormat="1" applyFill="1">
      <alignment vertical="center"/>
    </xf>
    <xf numFmtId="3" fontId="6" fillId="2" borderId="0" xfId="0" applyNumberFormat="1" applyFont="1" applyFill="1">
      <alignment vertical="center"/>
    </xf>
    <xf numFmtId="3" fontId="9" fillId="2" borderId="0" xfId="0" applyNumberFormat="1" applyFont="1" applyFill="1">
      <alignment vertical="center"/>
    </xf>
    <xf numFmtId="3" fontId="10" fillId="2" borderId="0" xfId="0" applyNumberFormat="1" applyFont="1" applyFill="1">
      <alignment vertical="center"/>
    </xf>
    <xf numFmtId="0" fontId="6" fillId="2" borderId="0" xfId="0" applyFont="1" applyFill="1">
      <alignment vertical="center"/>
    </xf>
    <xf numFmtId="3" fontId="19" fillId="0" borderId="0" xfId="0" applyNumberFormat="1" applyFont="1">
      <alignment vertical="center"/>
    </xf>
    <xf numFmtId="0" fontId="19" fillId="0" borderId="0" xfId="0" applyFont="1">
      <alignment vertical="center"/>
    </xf>
    <xf numFmtId="3" fontId="19" fillId="2" borderId="0" xfId="0" applyNumberFormat="1" applyFont="1" applyFill="1">
      <alignment vertical="center"/>
    </xf>
    <xf numFmtId="3" fontId="13" fillId="0" borderId="0" xfId="0" applyNumberFormat="1" applyFont="1">
      <alignment vertical="center"/>
    </xf>
    <xf numFmtId="0" fontId="21" fillId="0" borderId="0" xfId="0" applyFont="1">
      <alignment vertical="center"/>
    </xf>
    <xf numFmtId="0" fontId="20" fillId="0" borderId="0" xfId="0" quotePrefix="1" applyFont="1" applyBorder="1" applyAlignment="1">
      <alignment horizontal="center" vertical="center"/>
    </xf>
    <xf numFmtId="179" fontId="13" fillId="0" borderId="9" xfId="0" applyNumberFormat="1" applyFont="1" applyBorder="1">
      <alignment vertical="center"/>
    </xf>
    <xf numFmtId="0" fontId="21" fillId="0" borderId="0" xfId="0" applyFont="1" applyBorder="1">
      <alignment vertical="center"/>
    </xf>
    <xf numFmtId="179" fontId="21" fillId="0" borderId="9" xfId="0" applyNumberFormat="1" applyFont="1" applyBorder="1">
      <alignment vertical="center"/>
    </xf>
    <xf numFmtId="0" fontId="13" fillId="0" borderId="0" xfId="0" applyFont="1" applyBorder="1">
      <alignment vertical="center"/>
    </xf>
    <xf numFmtId="0" fontId="13" fillId="0" borderId="9" xfId="0" applyFont="1" applyBorder="1">
      <alignment vertical="center"/>
    </xf>
    <xf numFmtId="0" fontId="21" fillId="0" borderId="11" xfId="0" applyFont="1" applyBorder="1">
      <alignment vertical="center"/>
    </xf>
    <xf numFmtId="179" fontId="21" fillId="0" borderId="12" xfId="0" applyNumberFormat="1" applyFont="1" applyBorder="1">
      <alignment vertical="center"/>
    </xf>
    <xf numFmtId="0" fontId="14" fillId="0" borderId="8" xfId="0" applyFont="1" applyBorder="1">
      <alignment vertical="center"/>
    </xf>
    <xf numFmtId="0" fontId="22" fillId="0" borderId="8" xfId="0" applyFont="1" applyBorder="1">
      <alignment vertical="center"/>
    </xf>
    <xf numFmtId="0" fontId="22" fillId="0" borderId="10" xfId="0" applyFont="1" applyBorder="1">
      <alignment vertical="center"/>
    </xf>
    <xf numFmtId="0" fontId="18" fillId="0" borderId="0" xfId="0" applyFont="1">
      <alignment vertical="center"/>
    </xf>
    <xf numFmtId="0" fontId="16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</cellXfs>
  <cellStyles count="1">
    <cellStyle name="표준" xfId="0" builtinId="0"/>
  </cellStyles>
  <dxfs count="2"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16</xdr:col>
      <xdr:colOff>26640</xdr:colOff>
      <xdr:row>33</xdr:row>
      <xdr:rowOff>128640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1460" y="220980"/>
          <a:ext cx="4050000" cy="72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167640</xdr:colOff>
      <xdr:row>46</xdr:row>
      <xdr:rowOff>114300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586740" y="1478280"/>
          <a:ext cx="10058400" cy="754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8"/>
  <sheetViews>
    <sheetView tabSelected="1" zoomScale="70" zoomScaleNormal="70" workbookViewId="0">
      <selection activeCell="I15" sqref="I15"/>
    </sheetView>
  </sheetViews>
  <sheetFormatPr defaultRowHeight="17.399999999999999" x14ac:dyDescent="0.4"/>
  <cols>
    <col min="2" max="2" width="9" bestFit="1" customWidth="1"/>
    <col min="3" max="4" width="13" bestFit="1" customWidth="1"/>
    <col min="5" max="5" width="39.69921875" bestFit="1" customWidth="1"/>
    <col min="6" max="6" width="15.09765625" bestFit="1" customWidth="1"/>
    <col min="7" max="7" width="37.59765625" bestFit="1" customWidth="1"/>
    <col min="8" max="8" width="17.69921875" bestFit="1" customWidth="1"/>
    <col min="9" max="9" width="20" bestFit="1" customWidth="1"/>
    <col min="10" max="10" width="16.8984375" bestFit="1" customWidth="1"/>
    <col min="11" max="11" width="20" bestFit="1" customWidth="1"/>
    <col min="12" max="12" width="13" bestFit="1" customWidth="1"/>
    <col min="13" max="13" width="16.5" bestFit="1" customWidth="1"/>
    <col min="14" max="14" width="17.69921875" bestFit="1" customWidth="1"/>
  </cols>
  <sheetData>
    <row r="2" spans="1:14" ht="27" customHeight="1" x14ac:dyDescent="0.4">
      <c r="A2" s="35"/>
      <c r="B2" s="36" t="s">
        <v>145</v>
      </c>
      <c r="C2" s="36" t="s">
        <v>144</v>
      </c>
      <c r="D2" s="36" t="s">
        <v>146</v>
      </c>
      <c r="E2" s="36" t="s">
        <v>147</v>
      </c>
      <c r="F2" s="36" t="s">
        <v>150</v>
      </c>
      <c r="G2" s="36" t="s">
        <v>153</v>
      </c>
      <c r="H2" s="83" t="s">
        <v>115</v>
      </c>
      <c r="I2" s="83"/>
      <c r="J2" s="83" t="s">
        <v>155</v>
      </c>
      <c r="K2" s="83"/>
      <c r="L2" s="83" t="s">
        <v>2</v>
      </c>
      <c r="M2" s="83"/>
      <c r="N2" s="36" t="s">
        <v>152</v>
      </c>
    </row>
    <row r="3" spans="1:14" ht="126" x14ac:dyDescent="0.45">
      <c r="A3" s="35"/>
      <c r="B3" s="37" t="s">
        <v>148</v>
      </c>
      <c r="C3" s="37" t="s">
        <v>149</v>
      </c>
      <c r="D3" s="37" t="s">
        <v>151</v>
      </c>
      <c r="E3" s="38" t="s">
        <v>216</v>
      </c>
      <c r="F3" s="38" t="s">
        <v>157</v>
      </c>
      <c r="G3" s="38" t="s">
        <v>154</v>
      </c>
      <c r="H3" s="39" t="s">
        <v>179</v>
      </c>
      <c r="I3" s="40">
        <v>2461600000</v>
      </c>
      <c r="J3" s="41" t="s">
        <v>183</v>
      </c>
      <c r="K3" s="40">
        <v>2193000000</v>
      </c>
      <c r="L3" s="42" t="s">
        <v>184</v>
      </c>
      <c r="M3" s="40">
        <v>14084000</v>
      </c>
      <c r="N3" s="43"/>
    </row>
    <row r="4" spans="1:14" ht="105" x14ac:dyDescent="0.45">
      <c r="A4" s="35"/>
      <c r="B4" s="44" t="s">
        <v>148</v>
      </c>
      <c r="C4" s="44" t="s">
        <v>149</v>
      </c>
      <c r="D4" s="44" t="s">
        <v>151</v>
      </c>
      <c r="E4" s="45" t="s">
        <v>217</v>
      </c>
      <c r="F4" s="45" t="s">
        <v>158</v>
      </c>
      <c r="G4" s="44" t="s">
        <v>156</v>
      </c>
      <c r="H4" s="46">
        <v>120000000</v>
      </c>
      <c r="I4" s="47">
        <v>120000000</v>
      </c>
      <c r="J4" s="46">
        <v>88800000</v>
      </c>
      <c r="K4" s="47">
        <v>88800000</v>
      </c>
      <c r="L4" s="48"/>
      <c r="M4" s="47">
        <v>1970000</v>
      </c>
      <c r="N4" s="41" t="s">
        <v>221</v>
      </c>
    </row>
    <row r="5" spans="1:14" ht="84" x14ac:dyDescent="0.45">
      <c r="A5" s="35"/>
      <c r="B5" s="37" t="s">
        <v>148</v>
      </c>
      <c r="C5" s="37" t="s">
        <v>151</v>
      </c>
      <c r="D5" s="37" t="s">
        <v>151</v>
      </c>
      <c r="E5" s="38" t="s">
        <v>218</v>
      </c>
      <c r="F5" s="38" t="s">
        <v>159</v>
      </c>
      <c r="G5" s="38" t="s">
        <v>160</v>
      </c>
      <c r="H5" s="41" t="s">
        <v>180</v>
      </c>
      <c r="I5" s="49">
        <v>657600000</v>
      </c>
      <c r="J5" s="41" t="s">
        <v>185</v>
      </c>
      <c r="K5" s="50">
        <v>548000000</v>
      </c>
      <c r="L5" s="42" t="s">
        <v>186</v>
      </c>
      <c r="M5" s="51">
        <v>3308152</v>
      </c>
      <c r="N5" s="43"/>
    </row>
    <row r="6" spans="1:14" ht="63" x14ac:dyDescent="0.45">
      <c r="A6" s="35"/>
      <c r="B6" s="37" t="s">
        <v>148</v>
      </c>
      <c r="C6" s="37" t="s">
        <v>151</v>
      </c>
      <c r="D6" s="37" t="s">
        <v>151</v>
      </c>
      <c r="E6" s="38" t="s">
        <v>219</v>
      </c>
      <c r="F6" s="38" t="s">
        <v>161</v>
      </c>
      <c r="G6" s="37" t="s">
        <v>162</v>
      </c>
      <c r="H6" s="41" t="s">
        <v>181</v>
      </c>
      <c r="I6" s="50">
        <v>1762800000</v>
      </c>
      <c r="J6" s="42" t="s">
        <v>187</v>
      </c>
      <c r="K6" s="50">
        <v>1470650000</v>
      </c>
      <c r="L6" s="42" t="s">
        <v>188</v>
      </c>
      <c r="M6" s="50">
        <v>13190000</v>
      </c>
      <c r="N6" s="43"/>
    </row>
    <row r="7" spans="1:14" ht="42" x14ac:dyDescent="0.4">
      <c r="A7" s="35"/>
      <c r="B7" s="37" t="s">
        <v>148</v>
      </c>
      <c r="C7" s="37" t="s">
        <v>151</v>
      </c>
      <c r="D7" s="37" t="s">
        <v>151</v>
      </c>
      <c r="E7" s="38" t="s">
        <v>220</v>
      </c>
      <c r="F7" s="37"/>
      <c r="G7" s="37" t="s">
        <v>163</v>
      </c>
      <c r="H7" s="52">
        <v>456000000</v>
      </c>
      <c r="I7" s="52">
        <v>456000000</v>
      </c>
      <c r="J7" s="42" t="s">
        <v>189</v>
      </c>
      <c r="K7" s="52">
        <v>379998677</v>
      </c>
      <c r="L7" s="42" t="s">
        <v>190</v>
      </c>
      <c r="M7" s="52">
        <v>2240000</v>
      </c>
      <c r="N7" s="43"/>
    </row>
    <row r="8" spans="1:14" ht="21" x14ac:dyDescent="0.4">
      <c r="A8" s="35"/>
      <c r="B8" s="43"/>
      <c r="C8" s="43"/>
      <c r="D8" s="43"/>
      <c r="E8" s="43"/>
      <c r="F8" s="43"/>
      <c r="G8" s="43"/>
      <c r="H8" s="43"/>
      <c r="I8" s="53"/>
      <c r="J8" s="43"/>
      <c r="K8" s="53">
        <f>SUM(K3,K5,K6,K7)</f>
        <v>4591648677</v>
      </c>
      <c r="L8" s="52"/>
      <c r="M8" s="53">
        <f>SUM(M3,M5,M6,M7)</f>
        <v>32822152</v>
      </c>
      <c r="N8" s="43"/>
    </row>
  </sheetData>
  <mergeCells count="3">
    <mergeCell ref="H2:I2"/>
    <mergeCell ref="J2:K2"/>
    <mergeCell ref="L2:M2"/>
  </mergeCells>
  <phoneticPr fontId="1" type="noConversion"/>
  <pageMargins left="0.7" right="0.7" top="0.75" bottom="0.75" header="0.3" footer="0.3"/>
  <pageSetup paperSize="9" scale="4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9"/>
  <sheetViews>
    <sheetView zoomScale="85" zoomScaleNormal="85" workbookViewId="0">
      <selection activeCell="H13" sqref="H13"/>
    </sheetView>
  </sheetViews>
  <sheetFormatPr defaultColWidth="9" defaultRowHeight="21" x14ac:dyDescent="0.4"/>
  <cols>
    <col min="1" max="1" width="9" style="35"/>
    <col min="2" max="2" width="11.59765625" style="35" bestFit="1" customWidth="1"/>
    <col min="3" max="3" width="13.19921875" style="35" bestFit="1" customWidth="1"/>
    <col min="4" max="4" width="33.3984375" style="35" bestFit="1" customWidth="1"/>
    <col min="5" max="6" width="17" style="35" bestFit="1" customWidth="1"/>
    <col min="7" max="7" width="9" style="35"/>
    <col min="8" max="8" width="20.3984375" style="35" bestFit="1" customWidth="1"/>
    <col min="9" max="9" width="17.59765625" style="35" bestFit="1" customWidth="1"/>
    <col min="10" max="10" width="29.09765625" style="35" bestFit="1" customWidth="1"/>
    <col min="11" max="16384" width="9" style="35"/>
  </cols>
  <sheetData>
    <row r="2" spans="2:10" x14ac:dyDescent="0.4">
      <c r="B2" s="37" t="s">
        <v>182</v>
      </c>
      <c r="C2" s="37" t="s">
        <v>146</v>
      </c>
      <c r="D2" s="37" t="s">
        <v>145</v>
      </c>
      <c r="E2" s="37" t="s">
        <v>155</v>
      </c>
      <c r="F2" s="37" t="s">
        <v>2</v>
      </c>
    </row>
    <row r="3" spans="2:10" x14ac:dyDescent="0.4">
      <c r="B3" s="83" t="s">
        <v>164</v>
      </c>
      <c r="C3" s="83" t="s">
        <v>151</v>
      </c>
      <c r="D3" s="55" t="s">
        <v>86</v>
      </c>
      <c r="E3" s="56">
        <v>2052750</v>
      </c>
      <c r="F3" s="56">
        <v>250000</v>
      </c>
      <c r="I3" s="35" t="s">
        <v>195</v>
      </c>
      <c r="J3" s="35" t="s">
        <v>196</v>
      </c>
    </row>
    <row r="4" spans="2:10" x14ac:dyDescent="0.4">
      <c r="B4" s="83"/>
      <c r="C4" s="83"/>
      <c r="D4" s="55" t="s">
        <v>165</v>
      </c>
      <c r="E4" s="56">
        <v>14105720</v>
      </c>
      <c r="F4" s="56">
        <v>555079</v>
      </c>
      <c r="H4" s="35" t="s">
        <v>67</v>
      </c>
      <c r="I4" s="54">
        <v>2034284</v>
      </c>
      <c r="J4" s="54">
        <v>18006372</v>
      </c>
    </row>
    <row r="5" spans="2:10" x14ac:dyDescent="0.4">
      <c r="B5" s="83"/>
      <c r="C5" s="83"/>
      <c r="D5" s="55" t="s">
        <v>166</v>
      </c>
      <c r="E5" s="56">
        <v>2565311</v>
      </c>
      <c r="F5" s="56">
        <v>340000</v>
      </c>
      <c r="H5" s="35" t="s">
        <v>19</v>
      </c>
      <c r="I5" s="54">
        <v>1508911</v>
      </c>
      <c r="J5" s="54">
        <v>13055893</v>
      </c>
    </row>
    <row r="6" spans="2:10" x14ac:dyDescent="0.4">
      <c r="B6" s="83"/>
      <c r="C6" s="83"/>
      <c r="D6" s="55" t="s">
        <v>167</v>
      </c>
      <c r="E6" s="56">
        <v>69655348</v>
      </c>
      <c r="F6" s="56">
        <v>1770000</v>
      </c>
      <c r="H6" s="35" t="s">
        <v>61</v>
      </c>
      <c r="I6" s="54">
        <v>2029600</v>
      </c>
      <c r="J6" s="54" t="s">
        <v>170</v>
      </c>
    </row>
    <row r="7" spans="2:10" x14ac:dyDescent="0.4">
      <c r="B7" s="83"/>
      <c r="C7" s="83"/>
      <c r="D7" s="55" t="s">
        <v>168</v>
      </c>
      <c r="E7" s="56">
        <v>8253862</v>
      </c>
      <c r="F7" s="56">
        <v>1430000</v>
      </c>
      <c r="I7" s="54"/>
      <c r="J7" s="54"/>
    </row>
    <row r="8" spans="2:10" x14ac:dyDescent="0.4">
      <c r="B8" s="83"/>
      <c r="C8" s="83"/>
      <c r="D8" s="55" t="s">
        <v>169</v>
      </c>
      <c r="E8" s="56">
        <v>90000000</v>
      </c>
      <c r="F8" s="56">
        <v>400000</v>
      </c>
    </row>
    <row r="9" spans="2:10" x14ac:dyDescent="0.4">
      <c r="B9" s="43"/>
      <c r="C9" s="37"/>
      <c r="D9" s="43"/>
      <c r="E9" s="58" t="s">
        <v>191</v>
      </c>
      <c r="F9" s="58" t="s">
        <v>192</v>
      </c>
    </row>
    <row r="10" spans="2:10" x14ac:dyDescent="0.4">
      <c r="B10" s="84" t="s">
        <v>164</v>
      </c>
      <c r="C10" s="84" t="s">
        <v>149</v>
      </c>
      <c r="D10" s="43" t="s">
        <v>91</v>
      </c>
      <c r="E10" s="52">
        <v>4605804</v>
      </c>
      <c r="F10" s="52">
        <v>675038</v>
      </c>
    </row>
    <row r="11" spans="2:10" x14ac:dyDescent="0.4">
      <c r="B11" s="84"/>
      <c r="C11" s="84"/>
      <c r="D11" s="43" t="s">
        <v>71</v>
      </c>
      <c r="E11" s="52">
        <v>19763467</v>
      </c>
      <c r="F11" s="52">
        <v>1020960</v>
      </c>
    </row>
    <row r="12" spans="2:10" x14ac:dyDescent="0.4">
      <c r="B12" s="84"/>
      <c r="C12" s="84"/>
      <c r="D12" s="43" t="s">
        <v>125</v>
      </c>
      <c r="E12" s="52">
        <v>78738990</v>
      </c>
      <c r="F12" s="52">
        <v>2209310</v>
      </c>
    </row>
    <row r="13" spans="2:10" x14ac:dyDescent="0.4">
      <c r="B13" s="84"/>
      <c r="C13" s="84"/>
      <c r="D13" s="43" t="s">
        <v>126</v>
      </c>
      <c r="E13" s="52">
        <v>47321392</v>
      </c>
      <c r="F13" s="52">
        <v>1331636</v>
      </c>
    </row>
    <row r="14" spans="2:10" x14ac:dyDescent="0.4">
      <c r="B14" s="84"/>
      <c r="C14" s="84"/>
      <c r="D14" s="43" t="s">
        <v>21</v>
      </c>
      <c r="E14" s="52">
        <v>9623685</v>
      </c>
      <c r="F14" s="52">
        <v>622167</v>
      </c>
    </row>
    <row r="15" spans="2:10" x14ac:dyDescent="0.4">
      <c r="B15" s="43"/>
      <c r="C15" s="43"/>
      <c r="D15" s="43"/>
      <c r="E15" s="57" t="s">
        <v>222</v>
      </c>
      <c r="F15" s="57" t="s">
        <v>193</v>
      </c>
    </row>
    <row r="16" spans="2:10" x14ac:dyDescent="0.4">
      <c r="B16" s="55" t="s">
        <v>164</v>
      </c>
      <c r="C16" s="55"/>
      <c r="D16" s="55" t="s">
        <v>143</v>
      </c>
      <c r="E16" s="55"/>
      <c r="F16" s="56">
        <f>SUM(F3:F8,F10:F14)</f>
        <v>10604190</v>
      </c>
    </row>
    <row r="17" spans="2:6" x14ac:dyDescent="0.4">
      <c r="B17" s="55" t="s">
        <v>148</v>
      </c>
      <c r="C17" s="55"/>
      <c r="D17" s="55" t="s">
        <v>143</v>
      </c>
      <c r="E17" s="55"/>
      <c r="F17" s="56">
        <v>32822152</v>
      </c>
    </row>
    <row r="18" spans="2:6" x14ac:dyDescent="0.4">
      <c r="B18" s="55"/>
      <c r="C18" s="55"/>
      <c r="D18" s="55" t="s">
        <v>194</v>
      </c>
      <c r="E18" s="55"/>
      <c r="F18" s="56">
        <f>SUM(F16:F17)</f>
        <v>43426342</v>
      </c>
    </row>
    <row r="19" spans="2:6" x14ac:dyDescent="0.4">
      <c r="F19" s="54"/>
    </row>
  </sheetData>
  <mergeCells count="4">
    <mergeCell ref="C10:C14"/>
    <mergeCell ref="C3:C8"/>
    <mergeCell ref="B3:B8"/>
    <mergeCell ref="B10:B14"/>
  </mergeCells>
  <phoneticPr fontId="1" type="noConversion"/>
  <pageMargins left="0.7" right="0.7" top="0.75" bottom="0.75" header="0.3" footer="0.3"/>
  <pageSetup paperSize="9" scale="6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S51"/>
  <sheetViews>
    <sheetView zoomScale="85" zoomScaleNormal="85" workbookViewId="0"/>
  </sheetViews>
  <sheetFormatPr defaultRowHeight="17.399999999999999" x14ac:dyDescent="0.4"/>
  <cols>
    <col min="1" max="1" width="16.69921875" bestFit="1" customWidth="1"/>
    <col min="2" max="2" width="16.19921875" bestFit="1" customWidth="1"/>
    <col min="3" max="3" width="15.09765625" bestFit="1" customWidth="1"/>
    <col min="4" max="4" width="13" bestFit="1" customWidth="1"/>
    <col min="5" max="5" width="13.59765625" bestFit="1" customWidth="1"/>
    <col min="6" max="6" width="11.5" bestFit="1" customWidth="1"/>
    <col min="7" max="7" width="13.19921875" bestFit="1" customWidth="1"/>
    <col min="8" max="10" width="13.09765625" customWidth="1"/>
    <col min="11" max="11" width="11.3984375" bestFit="1" customWidth="1"/>
    <col min="12" max="12" width="12.59765625" bestFit="1" customWidth="1"/>
    <col min="13" max="13" width="13.09765625" bestFit="1" customWidth="1"/>
    <col min="14" max="14" width="16.09765625" bestFit="1" customWidth="1"/>
    <col min="15" max="15" width="15.09765625" style="16" bestFit="1" customWidth="1"/>
    <col min="16" max="16" width="13.69921875" style="8" bestFit="1" customWidth="1"/>
    <col min="17" max="17" width="13.69921875" style="8" customWidth="1"/>
    <col min="18" max="18" width="14" style="11" bestFit="1" customWidth="1"/>
    <col min="19" max="19" width="13.5" bestFit="1" customWidth="1"/>
  </cols>
  <sheetData>
    <row r="4" spans="1:19" s="8" customFormat="1" x14ac:dyDescent="0.4">
      <c r="A4" s="8" t="s">
        <v>93</v>
      </c>
      <c r="B4" s="9" t="s">
        <v>94</v>
      </c>
      <c r="C4" s="8" t="s">
        <v>95</v>
      </c>
      <c r="D4" s="8" t="s">
        <v>96</v>
      </c>
      <c r="E4" s="8" t="s">
        <v>97</v>
      </c>
      <c r="F4" s="8" t="s">
        <v>98</v>
      </c>
      <c r="G4" s="8" t="s">
        <v>99</v>
      </c>
      <c r="H4" s="8" t="s">
        <v>100</v>
      </c>
      <c r="I4" s="8" t="s">
        <v>101</v>
      </c>
      <c r="K4" s="8" t="s">
        <v>102</v>
      </c>
      <c r="L4" s="8" t="s">
        <v>103</v>
      </c>
      <c r="M4" s="9" t="s">
        <v>104</v>
      </c>
      <c r="N4" s="8" t="s">
        <v>105</v>
      </c>
      <c r="O4" s="9" t="s">
        <v>106</v>
      </c>
      <c r="P4" s="10" t="s">
        <v>107</v>
      </c>
      <c r="Q4" s="9" t="s">
        <v>108</v>
      </c>
      <c r="R4" s="11" t="s">
        <v>109</v>
      </c>
      <c r="S4" s="8" t="s">
        <v>213</v>
      </c>
    </row>
    <row r="5" spans="1:19" x14ac:dyDescent="0.4">
      <c r="A5" s="85" t="s">
        <v>11</v>
      </c>
      <c r="B5" s="12">
        <v>1370000000</v>
      </c>
      <c r="C5" s="12">
        <v>2500000000</v>
      </c>
      <c r="D5" s="13">
        <f t="shared" ref="D5:D14" si="0">C5-B5</f>
        <v>1130000000</v>
      </c>
      <c r="E5" s="13">
        <f t="shared" ref="E5:E14" si="1">D5*0.3</f>
        <v>339000000</v>
      </c>
      <c r="F5" s="13">
        <f t="shared" ref="F5:F14" si="2">D5-E5</f>
        <v>791000000</v>
      </c>
      <c r="G5" s="13">
        <v>2500000</v>
      </c>
      <c r="H5" s="13">
        <f>F5-G5</f>
        <v>788500000</v>
      </c>
      <c r="I5" s="13">
        <f t="shared" ref="I5:I9" si="3">IF(H5&lt;=14000000,6,IF(H5&lt;=50000000,15,IF(H5&lt;=88000000,24,IF(H5&lt;=150000000,35,IF(H5&lt;=300000000,38,IF(H5&lt;=500000000,40,IF(H5&lt;=1000000000,42,45)))))))</f>
        <v>42</v>
      </c>
      <c r="J5" s="13">
        <f>IF(H5&lt;=14000000,0,IF(H5&lt;=50000000,1260000,IF(H5&lt;=88000000,5760000,IF(H5&lt;=150000000,15440000,IF(H5&lt;=300000000,19940000,IF(H5&lt;=500000000,25940000,IF(H5&lt;=1000000000,35940000,65940000)))))))</f>
        <v>35940000</v>
      </c>
      <c r="K5" s="13">
        <f t="shared" ref="K5:K14" si="4">H5*I5/100-J5</f>
        <v>295230000</v>
      </c>
      <c r="L5" s="13">
        <f>K5*0.1</f>
        <v>29523000</v>
      </c>
      <c r="M5" s="14">
        <f>K5+L5</f>
        <v>324753000</v>
      </c>
      <c r="N5" s="13">
        <f>C5-M5</f>
        <v>2175247000</v>
      </c>
      <c r="O5" s="12">
        <v>1470000000</v>
      </c>
      <c r="P5" s="14">
        <f t="shared" ref="P5:P14" si="5">N5-O5</f>
        <v>705247000</v>
      </c>
      <c r="Q5" s="14">
        <v>135000000</v>
      </c>
      <c r="R5" s="15">
        <f>P5-Q5</f>
        <v>570247000</v>
      </c>
      <c r="S5" t="s">
        <v>214</v>
      </c>
    </row>
    <row r="6" spans="1:19" x14ac:dyDescent="0.4">
      <c r="A6" s="85"/>
      <c r="B6" s="12">
        <v>1370000000</v>
      </c>
      <c r="C6" s="12">
        <v>2400000000</v>
      </c>
      <c r="D6" s="13">
        <f t="shared" si="0"/>
        <v>1030000000</v>
      </c>
      <c r="E6" s="13">
        <f t="shared" si="1"/>
        <v>309000000</v>
      </c>
      <c r="F6" s="13">
        <f t="shared" si="2"/>
        <v>721000000</v>
      </c>
      <c r="G6" s="13">
        <v>2500000</v>
      </c>
      <c r="H6" s="13">
        <f t="shared" ref="H6:H14" si="6">F6-G6</f>
        <v>718500000</v>
      </c>
      <c r="I6" s="13">
        <f t="shared" si="3"/>
        <v>42</v>
      </c>
      <c r="J6" s="13">
        <f t="shared" ref="J6:J14" si="7">IF(H6&lt;=14000000,0,IF(H6&lt;=50000000,1260000,IF(H6&lt;=88000000,5760000,IF(H6&lt;=150000000,15440000,IF(H6&lt;=300000000,19940000,IF(H6&lt;=500000000,25940000,IF(H6&lt;=1000000000,35940000,65940000)))))))</f>
        <v>35940000</v>
      </c>
      <c r="K6" s="13">
        <f t="shared" si="4"/>
        <v>265830000</v>
      </c>
      <c r="L6" s="13">
        <f t="shared" ref="L6:L15" si="8">K6*0.1</f>
        <v>26583000</v>
      </c>
      <c r="M6" s="14">
        <f t="shared" ref="M6:M15" si="9">K6+L6</f>
        <v>292413000</v>
      </c>
      <c r="N6" s="13">
        <f t="shared" ref="N6:N14" si="10">C6-M6</f>
        <v>2107587000</v>
      </c>
      <c r="O6" s="12">
        <v>1470000000</v>
      </c>
      <c r="P6" s="14">
        <f t="shared" si="5"/>
        <v>637587000</v>
      </c>
      <c r="Q6" s="14">
        <v>135000000</v>
      </c>
      <c r="R6" s="15">
        <f t="shared" ref="R6:R14" si="11">P6-Q6</f>
        <v>502587000</v>
      </c>
    </row>
    <row r="7" spans="1:19" x14ac:dyDescent="0.4">
      <c r="A7" s="85"/>
      <c r="B7" s="12">
        <v>1370000000</v>
      </c>
      <c r="C7" s="12">
        <v>2300000000</v>
      </c>
      <c r="D7" s="13">
        <f t="shared" si="0"/>
        <v>930000000</v>
      </c>
      <c r="E7" s="13">
        <f t="shared" si="1"/>
        <v>279000000</v>
      </c>
      <c r="F7" s="13">
        <f t="shared" si="2"/>
        <v>651000000</v>
      </c>
      <c r="G7" s="13">
        <v>2500000</v>
      </c>
      <c r="H7" s="13">
        <f t="shared" si="6"/>
        <v>648500000</v>
      </c>
      <c r="I7" s="13">
        <f t="shared" si="3"/>
        <v>42</v>
      </c>
      <c r="J7" s="13">
        <f t="shared" si="7"/>
        <v>35940000</v>
      </c>
      <c r="K7" s="13">
        <f t="shared" si="4"/>
        <v>236430000</v>
      </c>
      <c r="L7" s="13">
        <f t="shared" si="8"/>
        <v>23643000</v>
      </c>
      <c r="M7" s="14">
        <f t="shared" si="9"/>
        <v>260073000</v>
      </c>
      <c r="N7" s="13">
        <f t="shared" si="10"/>
        <v>2039927000</v>
      </c>
      <c r="O7" s="12">
        <v>1470000000</v>
      </c>
      <c r="P7" s="14">
        <f t="shared" si="5"/>
        <v>569927000</v>
      </c>
      <c r="Q7" s="14">
        <v>135000000</v>
      </c>
      <c r="R7" s="15">
        <f t="shared" si="11"/>
        <v>434927000</v>
      </c>
    </row>
    <row r="8" spans="1:19" x14ac:dyDescent="0.4">
      <c r="A8" s="85"/>
      <c r="B8" s="12">
        <v>1370000000</v>
      </c>
      <c r="C8" s="12">
        <v>2200000000</v>
      </c>
      <c r="D8" s="13">
        <f t="shared" si="0"/>
        <v>830000000</v>
      </c>
      <c r="E8" s="13">
        <f t="shared" si="1"/>
        <v>249000000</v>
      </c>
      <c r="F8" s="13">
        <f t="shared" si="2"/>
        <v>581000000</v>
      </c>
      <c r="G8" s="13">
        <v>2500000</v>
      </c>
      <c r="H8" s="13">
        <f t="shared" si="6"/>
        <v>578500000</v>
      </c>
      <c r="I8" s="13">
        <f t="shared" si="3"/>
        <v>42</v>
      </c>
      <c r="J8" s="13">
        <f t="shared" si="7"/>
        <v>35940000</v>
      </c>
      <c r="K8" s="13">
        <f t="shared" si="4"/>
        <v>207030000</v>
      </c>
      <c r="L8" s="13">
        <f t="shared" si="8"/>
        <v>20703000</v>
      </c>
      <c r="M8" s="14">
        <f t="shared" si="9"/>
        <v>227733000</v>
      </c>
      <c r="N8" s="13">
        <f t="shared" si="10"/>
        <v>1972267000</v>
      </c>
      <c r="O8" s="12">
        <v>1470000000</v>
      </c>
      <c r="P8" s="14">
        <f t="shared" si="5"/>
        <v>502267000</v>
      </c>
      <c r="Q8" s="14">
        <v>135000000</v>
      </c>
      <c r="R8" s="15">
        <f t="shared" si="11"/>
        <v>367267000</v>
      </c>
    </row>
    <row r="9" spans="1:19" x14ac:dyDescent="0.4">
      <c r="A9" s="85"/>
      <c r="B9" s="60">
        <v>1370000000</v>
      </c>
      <c r="C9" s="60">
        <v>2100000000</v>
      </c>
      <c r="D9" s="61">
        <f t="shared" si="0"/>
        <v>730000000</v>
      </c>
      <c r="E9" s="61">
        <f t="shared" si="1"/>
        <v>219000000</v>
      </c>
      <c r="F9" s="61">
        <f t="shared" si="2"/>
        <v>511000000</v>
      </c>
      <c r="G9" s="61">
        <v>2500000</v>
      </c>
      <c r="H9" s="61">
        <f t="shared" si="6"/>
        <v>508500000</v>
      </c>
      <c r="I9" s="61">
        <f t="shared" si="3"/>
        <v>42</v>
      </c>
      <c r="J9" s="61">
        <f t="shared" si="7"/>
        <v>35940000</v>
      </c>
      <c r="K9" s="61">
        <f t="shared" si="4"/>
        <v>177630000</v>
      </c>
      <c r="L9" s="61">
        <f t="shared" si="8"/>
        <v>17763000</v>
      </c>
      <c r="M9" s="62">
        <f t="shared" si="9"/>
        <v>195393000</v>
      </c>
      <c r="N9" s="61">
        <f t="shared" si="10"/>
        <v>1904607000</v>
      </c>
      <c r="O9" s="60">
        <v>1470000000</v>
      </c>
      <c r="P9" s="62">
        <f t="shared" si="5"/>
        <v>434607000</v>
      </c>
      <c r="Q9" s="62">
        <v>135000000</v>
      </c>
      <c r="R9" s="63">
        <f t="shared" si="11"/>
        <v>299607000</v>
      </c>
    </row>
    <row r="10" spans="1:19" x14ac:dyDescent="0.4">
      <c r="A10" s="85"/>
      <c r="B10" s="12">
        <v>1370000000</v>
      </c>
      <c r="C10" s="12">
        <v>2000000000</v>
      </c>
      <c r="D10" s="13">
        <f t="shared" si="0"/>
        <v>630000000</v>
      </c>
      <c r="E10" s="13">
        <f t="shared" si="1"/>
        <v>189000000</v>
      </c>
      <c r="F10" s="13">
        <f t="shared" si="2"/>
        <v>441000000</v>
      </c>
      <c r="G10" s="13">
        <v>2500000</v>
      </c>
      <c r="H10" s="13">
        <f t="shared" si="6"/>
        <v>438500000</v>
      </c>
      <c r="I10" s="13">
        <f>IF(H10&lt;=14000000,6,IF(H10&lt;=50000000,15,IF(H10&lt;=88000000,24,IF(H10&lt;=150000000,35,IF(H10&lt;=300000000,38,IF(H10&lt;=500000000,40,IF(H10&lt;=1000000000,42,45)))))))</f>
        <v>40</v>
      </c>
      <c r="J10" s="13">
        <f t="shared" si="7"/>
        <v>25940000</v>
      </c>
      <c r="K10" s="13">
        <f>H10*I10/100-J10</f>
        <v>149460000</v>
      </c>
      <c r="L10" s="13">
        <f t="shared" si="8"/>
        <v>14946000</v>
      </c>
      <c r="M10" s="14">
        <f t="shared" si="9"/>
        <v>164406000</v>
      </c>
      <c r="N10" s="13">
        <f t="shared" si="10"/>
        <v>1835594000</v>
      </c>
      <c r="O10" s="12">
        <v>1470000000</v>
      </c>
      <c r="P10" s="14">
        <f t="shared" si="5"/>
        <v>365594000</v>
      </c>
      <c r="Q10" s="14">
        <v>135000000</v>
      </c>
      <c r="R10" s="15">
        <f t="shared" si="11"/>
        <v>230594000</v>
      </c>
    </row>
    <row r="11" spans="1:19" x14ac:dyDescent="0.4">
      <c r="A11" s="85"/>
      <c r="B11" s="12">
        <v>1370000000</v>
      </c>
      <c r="C11" s="12">
        <v>1900000000</v>
      </c>
      <c r="D11" s="13">
        <f t="shared" si="0"/>
        <v>530000000</v>
      </c>
      <c r="E11" s="13">
        <f t="shared" si="1"/>
        <v>159000000</v>
      </c>
      <c r="F11" s="13">
        <f t="shared" si="2"/>
        <v>371000000</v>
      </c>
      <c r="G11" s="13">
        <v>2500000</v>
      </c>
      <c r="H11" s="13">
        <f t="shared" si="6"/>
        <v>368500000</v>
      </c>
      <c r="I11" s="13">
        <f t="shared" ref="I11:I14" si="12">IF(H11&lt;=14000000,6,IF(H11&lt;=50000000,15,IF(H11&lt;=88000000,24,IF(H11&lt;=150000000,35,IF(H11&lt;=300000000,38,IF(H11&lt;=500000000,40,IF(H11&lt;=1000000000,42,45)))))))</f>
        <v>40</v>
      </c>
      <c r="J11" s="13">
        <f t="shared" si="7"/>
        <v>25940000</v>
      </c>
      <c r="K11" s="13">
        <f t="shared" si="4"/>
        <v>121460000</v>
      </c>
      <c r="L11" s="13">
        <f t="shared" si="8"/>
        <v>12146000</v>
      </c>
      <c r="M11" s="14">
        <f t="shared" si="9"/>
        <v>133606000</v>
      </c>
      <c r="N11" s="13">
        <f t="shared" si="10"/>
        <v>1766394000</v>
      </c>
      <c r="O11" s="12">
        <v>1470000000</v>
      </c>
      <c r="P11" s="14">
        <f t="shared" si="5"/>
        <v>296394000</v>
      </c>
      <c r="Q11" s="14">
        <v>135000000</v>
      </c>
      <c r="R11" s="15">
        <f t="shared" si="11"/>
        <v>161394000</v>
      </c>
    </row>
    <row r="12" spans="1:19" x14ac:dyDescent="0.4">
      <c r="A12" s="85"/>
      <c r="B12" s="12">
        <v>1370000000</v>
      </c>
      <c r="C12" s="12">
        <v>1800000000</v>
      </c>
      <c r="D12" s="13">
        <f t="shared" si="0"/>
        <v>430000000</v>
      </c>
      <c r="E12" s="13">
        <f t="shared" si="1"/>
        <v>129000000</v>
      </c>
      <c r="F12" s="13">
        <f t="shared" si="2"/>
        <v>301000000</v>
      </c>
      <c r="G12" s="13">
        <v>2500000</v>
      </c>
      <c r="H12" s="13">
        <f t="shared" si="6"/>
        <v>298500000</v>
      </c>
      <c r="I12" s="13">
        <f t="shared" si="12"/>
        <v>38</v>
      </c>
      <c r="J12" s="13">
        <f t="shared" si="7"/>
        <v>19940000</v>
      </c>
      <c r="K12" s="13">
        <f t="shared" si="4"/>
        <v>93490000</v>
      </c>
      <c r="L12" s="13">
        <f t="shared" si="8"/>
        <v>9349000</v>
      </c>
      <c r="M12" s="14">
        <f t="shared" si="9"/>
        <v>102839000</v>
      </c>
      <c r="N12" s="13">
        <f t="shared" si="10"/>
        <v>1697161000</v>
      </c>
      <c r="O12" s="12">
        <v>1470000000</v>
      </c>
      <c r="P12" s="14">
        <f t="shared" si="5"/>
        <v>227161000</v>
      </c>
      <c r="Q12" s="14">
        <v>135000000</v>
      </c>
      <c r="R12" s="15">
        <f t="shared" si="11"/>
        <v>92161000</v>
      </c>
    </row>
    <row r="13" spans="1:19" x14ac:dyDescent="0.4">
      <c r="A13" s="85"/>
      <c r="B13" s="12">
        <v>1370000000</v>
      </c>
      <c r="C13" s="12">
        <v>1700000000</v>
      </c>
      <c r="D13" s="13">
        <f t="shared" si="0"/>
        <v>330000000</v>
      </c>
      <c r="E13" s="13">
        <f t="shared" si="1"/>
        <v>99000000</v>
      </c>
      <c r="F13" s="13">
        <f t="shared" si="2"/>
        <v>231000000</v>
      </c>
      <c r="G13" s="13">
        <v>2500001</v>
      </c>
      <c r="H13" s="13">
        <f t="shared" si="6"/>
        <v>228499999</v>
      </c>
      <c r="I13" s="13">
        <f t="shared" si="12"/>
        <v>38</v>
      </c>
      <c r="J13" s="13">
        <f t="shared" si="7"/>
        <v>19940000</v>
      </c>
      <c r="K13" s="13">
        <f t="shared" si="4"/>
        <v>66889999.620000005</v>
      </c>
      <c r="L13" s="13">
        <f t="shared" si="8"/>
        <v>6688999.9620000012</v>
      </c>
      <c r="M13" s="14">
        <f t="shared" si="9"/>
        <v>73578999.582000002</v>
      </c>
      <c r="N13" s="13">
        <f t="shared" si="10"/>
        <v>1626421000.418</v>
      </c>
      <c r="O13" s="12">
        <v>1470000000</v>
      </c>
      <c r="P13" s="14">
        <f t="shared" si="5"/>
        <v>156421000.41799998</v>
      </c>
      <c r="Q13" s="14">
        <v>135000000</v>
      </c>
      <c r="R13" s="15">
        <f t="shared" si="11"/>
        <v>21421000.417999983</v>
      </c>
    </row>
    <row r="14" spans="1:19" x14ac:dyDescent="0.4">
      <c r="A14" s="85"/>
      <c r="B14" s="12">
        <v>1370000000</v>
      </c>
      <c r="C14" s="12">
        <v>1600000000</v>
      </c>
      <c r="D14" s="13">
        <f t="shared" si="0"/>
        <v>230000000</v>
      </c>
      <c r="E14" s="13">
        <f t="shared" si="1"/>
        <v>69000000</v>
      </c>
      <c r="F14" s="13">
        <f t="shared" si="2"/>
        <v>161000000</v>
      </c>
      <c r="G14" s="13">
        <v>2500002</v>
      </c>
      <c r="H14" s="13">
        <f t="shared" si="6"/>
        <v>158499998</v>
      </c>
      <c r="I14" s="13">
        <f t="shared" si="12"/>
        <v>38</v>
      </c>
      <c r="J14" s="13">
        <f t="shared" si="7"/>
        <v>19940000</v>
      </c>
      <c r="K14" s="13">
        <f t="shared" si="4"/>
        <v>40289999.240000002</v>
      </c>
      <c r="L14" s="13">
        <f t="shared" si="8"/>
        <v>4028999.9240000006</v>
      </c>
      <c r="M14" s="14">
        <f t="shared" si="9"/>
        <v>44318999.164000005</v>
      </c>
      <c r="N14" s="13">
        <f t="shared" si="10"/>
        <v>1555681000.836</v>
      </c>
      <c r="O14" s="12">
        <v>1470000000</v>
      </c>
      <c r="P14" s="14">
        <f t="shared" si="5"/>
        <v>85681000.835999966</v>
      </c>
      <c r="Q14" s="14">
        <v>135000000</v>
      </c>
      <c r="R14" s="15">
        <f t="shared" si="11"/>
        <v>-49318999.164000034</v>
      </c>
    </row>
    <row r="15" spans="1:19" x14ac:dyDescent="0.4">
      <c r="J15" t="s">
        <v>110</v>
      </c>
      <c r="K15" s="13">
        <v>175000000</v>
      </c>
      <c r="L15" s="13">
        <f t="shared" si="8"/>
        <v>17500000</v>
      </c>
      <c r="M15" s="14">
        <f t="shared" si="9"/>
        <v>192500000</v>
      </c>
    </row>
    <row r="16" spans="1:19" x14ac:dyDescent="0.4">
      <c r="A16" s="16"/>
    </row>
    <row r="17" spans="1:19" x14ac:dyDescent="0.4">
      <c r="A17" s="16"/>
    </row>
    <row r="18" spans="1:19" s="8" customFormat="1" x14ac:dyDescent="0.4">
      <c r="A18" s="8" t="s">
        <v>111</v>
      </c>
      <c r="B18" s="9" t="s">
        <v>94</v>
      </c>
      <c r="C18" s="8" t="s">
        <v>95</v>
      </c>
      <c r="D18" s="8" t="s">
        <v>96</v>
      </c>
      <c r="E18" s="8" t="s">
        <v>97</v>
      </c>
      <c r="F18" s="8" t="s">
        <v>98</v>
      </c>
      <c r="G18" s="8" t="s">
        <v>99</v>
      </c>
      <c r="H18" s="8" t="s">
        <v>100</v>
      </c>
      <c r="I18" s="8" t="s">
        <v>101</v>
      </c>
      <c r="K18" s="8" t="s">
        <v>102</v>
      </c>
      <c r="L18" s="8" t="s">
        <v>103</v>
      </c>
      <c r="M18" s="9" t="s">
        <v>104</v>
      </c>
      <c r="N18" s="8" t="s">
        <v>105</v>
      </c>
      <c r="O18" s="9" t="s">
        <v>106</v>
      </c>
      <c r="P18" s="9" t="s">
        <v>112</v>
      </c>
      <c r="R18" s="11" t="s">
        <v>109</v>
      </c>
      <c r="S18" s="8" t="s">
        <v>213</v>
      </c>
    </row>
    <row r="19" spans="1:19" x14ac:dyDescent="0.4">
      <c r="A19" s="85" t="s">
        <v>45</v>
      </c>
      <c r="B19" s="17">
        <v>199000000</v>
      </c>
      <c r="C19" s="17">
        <v>360000000</v>
      </c>
      <c r="D19" s="13">
        <f t="shared" ref="D19:D29" si="13">C19-B19</f>
        <v>161000000</v>
      </c>
      <c r="E19" s="13">
        <f t="shared" ref="E19:E29" si="14">D19*0.18</f>
        <v>28980000</v>
      </c>
      <c r="F19" s="13">
        <f t="shared" ref="F19:F29" si="15">D19-E19</f>
        <v>132020000</v>
      </c>
      <c r="G19" s="13">
        <v>2499999</v>
      </c>
      <c r="H19" s="13">
        <f t="shared" ref="H19:H29" si="16">F19-G19</f>
        <v>129520001</v>
      </c>
      <c r="I19" s="13">
        <f t="shared" ref="I19:I27" si="17">IF(H19&lt;=14000000,6,IF(H19&lt;=50000000,15,IF(H19&lt;=88000000,24,IF(H19&lt;=150000000,35,IF(H19&lt;=300000000,38,IF(H19&lt;=500000000,40,IF(H19&lt;=1000000000,42,45)))))))</f>
        <v>35</v>
      </c>
      <c r="J19" s="13">
        <f t="shared" ref="J19:J21" si="18">IF(H19&lt;=14000000,0,IF(H19&lt;=50000000,1260000,IF(H19&lt;=88000000,5760000,IF(H19&lt;=150000000,15440000,IF(H19&lt;=300000000,19940000,IF(H19&lt;=500000000,25940000,IF(H19&lt;=1000000000,35940000,65940000)))))))</f>
        <v>15440000</v>
      </c>
      <c r="K19" s="13">
        <f t="shared" ref="K19:K27" si="19">H19*I19/100-J19</f>
        <v>29892000.350000001</v>
      </c>
      <c r="L19" s="13">
        <f t="shared" ref="L19:L30" si="20">K19*0.1</f>
        <v>2989200.0350000001</v>
      </c>
      <c r="M19" s="14">
        <f t="shared" ref="M19:M29" si="21">K19+L19</f>
        <v>32881200.385000002</v>
      </c>
      <c r="N19" s="13">
        <f t="shared" ref="N19:N29" si="22">C19-M19</f>
        <v>327118799.61500001</v>
      </c>
      <c r="O19" s="17">
        <v>85000000</v>
      </c>
      <c r="P19" s="17">
        <v>194000000</v>
      </c>
      <c r="Q19" s="17"/>
      <c r="R19" s="15">
        <f t="shared" ref="R19:R29" si="23">N19-O19-P19</f>
        <v>48118799.61500001</v>
      </c>
      <c r="S19" t="s">
        <v>215</v>
      </c>
    </row>
    <row r="20" spans="1:19" x14ac:dyDescent="0.4">
      <c r="A20" s="85"/>
      <c r="B20" s="17">
        <v>199000000</v>
      </c>
      <c r="C20" s="17">
        <v>350000000</v>
      </c>
      <c r="D20" s="13">
        <f t="shared" si="13"/>
        <v>151000000</v>
      </c>
      <c r="E20" s="13">
        <f t="shared" si="14"/>
        <v>27180000</v>
      </c>
      <c r="F20" s="13">
        <f t="shared" si="15"/>
        <v>123820000</v>
      </c>
      <c r="G20" s="13">
        <v>2499999</v>
      </c>
      <c r="H20" s="13">
        <f t="shared" si="16"/>
        <v>121320001</v>
      </c>
      <c r="I20" s="13">
        <f t="shared" si="17"/>
        <v>35</v>
      </c>
      <c r="J20" s="13">
        <f t="shared" si="18"/>
        <v>15440000</v>
      </c>
      <c r="K20" s="13">
        <f t="shared" si="19"/>
        <v>27022000.350000001</v>
      </c>
      <c r="L20" s="13">
        <f t="shared" si="20"/>
        <v>2702200.0350000001</v>
      </c>
      <c r="M20" s="14">
        <f t="shared" si="21"/>
        <v>29724200.385000002</v>
      </c>
      <c r="N20" s="13">
        <f t="shared" si="22"/>
        <v>320275799.61500001</v>
      </c>
      <c r="O20" s="17">
        <v>85000000</v>
      </c>
      <c r="P20" s="17">
        <v>194000000</v>
      </c>
      <c r="Q20" s="17"/>
      <c r="R20" s="15">
        <f t="shared" si="23"/>
        <v>41275799.61500001</v>
      </c>
    </row>
    <row r="21" spans="1:19" x14ac:dyDescent="0.4">
      <c r="A21" s="85"/>
      <c r="B21" s="17">
        <v>199000000</v>
      </c>
      <c r="C21" s="17">
        <v>340000000</v>
      </c>
      <c r="D21" s="13">
        <f t="shared" si="13"/>
        <v>141000000</v>
      </c>
      <c r="E21" s="13">
        <f t="shared" si="14"/>
        <v>25380000</v>
      </c>
      <c r="F21" s="13">
        <f t="shared" si="15"/>
        <v>115620000</v>
      </c>
      <c r="G21" s="13">
        <v>2499999</v>
      </c>
      <c r="H21" s="13">
        <f t="shared" si="16"/>
        <v>113120001</v>
      </c>
      <c r="I21" s="13">
        <f t="shared" si="17"/>
        <v>35</v>
      </c>
      <c r="J21" s="13">
        <f t="shared" si="18"/>
        <v>15440000</v>
      </c>
      <c r="K21" s="13">
        <f t="shared" si="19"/>
        <v>24152000.350000001</v>
      </c>
      <c r="L21" s="13">
        <f t="shared" si="20"/>
        <v>2415200.0350000001</v>
      </c>
      <c r="M21" s="14">
        <f t="shared" si="21"/>
        <v>26567200.385000002</v>
      </c>
      <c r="N21" s="13">
        <f t="shared" si="22"/>
        <v>313432799.61500001</v>
      </c>
      <c r="O21" s="17">
        <v>85000000</v>
      </c>
      <c r="P21" s="17">
        <v>194000000</v>
      </c>
      <c r="Q21" s="17"/>
      <c r="R21" s="15">
        <f t="shared" si="23"/>
        <v>34432799.61500001</v>
      </c>
    </row>
    <row r="22" spans="1:19" x14ac:dyDescent="0.4">
      <c r="A22" s="85"/>
      <c r="B22" s="64">
        <v>199000000</v>
      </c>
      <c r="C22" s="64">
        <v>330000000</v>
      </c>
      <c r="D22" s="61">
        <f t="shared" si="13"/>
        <v>131000000</v>
      </c>
      <c r="E22" s="61">
        <f t="shared" si="14"/>
        <v>23580000</v>
      </c>
      <c r="F22" s="61">
        <f t="shared" si="15"/>
        <v>107420000</v>
      </c>
      <c r="G22" s="61">
        <v>2499999</v>
      </c>
      <c r="H22" s="61">
        <f t="shared" si="16"/>
        <v>104920001</v>
      </c>
      <c r="I22" s="61">
        <f t="shared" si="17"/>
        <v>35</v>
      </c>
      <c r="J22" s="61">
        <f>IF(H22&lt;=14000000,0,IF(H22&lt;=50000000,1260000,IF(H22&lt;=88000000,5760000,IF(H22&lt;=150000000,15440000,IF(H22&lt;=300000000,19940000,IF(H22&lt;=500000000,25940000,IF(H22&lt;=1000000000,35940000,65940000)))))))</f>
        <v>15440000</v>
      </c>
      <c r="K22" s="61">
        <f t="shared" si="19"/>
        <v>21282000.350000001</v>
      </c>
      <c r="L22" s="61">
        <f t="shared" si="20"/>
        <v>2128200.0350000001</v>
      </c>
      <c r="M22" s="62">
        <f t="shared" si="21"/>
        <v>23410200.385000002</v>
      </c>
      <c r="N22" s="61">
        <f t="shared" si="22"/>
        <v>306589799.61500001</v>
      </c>
      <c r="O22" s="64">
        <v>85000000</v>
      </c>
      <c r="P22" s="64">
        <v>194000000</v>
      </c>
      <c r="Q22" s="64"/>
      <c r="R22" s="63">
        <f t="shared" si="23"/>
        <v>27589799.61500001</v>
      </c>
    </row>
    <row r="23" spans="1:19" x14ac:dyDescent="0.4">
      <c r="A23" s="85"/>
      <c r="B23" s="17">
        <v>199000000</v>
      </c>
      <c r="C23" s="17">
        <v>320000000</v>
      </c>
      <c r="D23" s="13">
        <f t="shared" si="13"/>
        <v>121000000</v>
      </c>
      <c r="E23" s="13">
        <f t="shared" si="14"/>
        <v>21780000</v>
      </c>
      <c r="F23" s="13">
        <f t="shared" si="15"/>
        <v>99220000</v>
      </c>
      <c r="G23" s="13">
        <v>2500000</v>
      </c>
      <c r="H23" s="13">
        <f t="shared" si="16"/>
        <v>96720000</v>
      </c>
      <c r="I23" s="13">
        <f t="shared" si="17"/>
        <v>35</v>
      </c>
      <c r="J23" s="13">
        <f>IF(H23&lt;=14000000,0,IF(H23&lt;=50000000,1260000,IF(H23&lt;=88000000,5760000,IF(H23&lt;=150000000,15440000,IF(H23&lt;=300000000,19940000,IF(H23&lt;=500000000,25940000,IF(H23&lt;=1000000000,35940000,65940000)))))))</f>
        <v>15440000</v>
      </c>
      <c r="K23" s="13">
        <f t="shared" si="19"/>
        <v>18412000</v>
      </c>
      <c r="L23" s="13">
        <f t="shared" si="20"/>
        <v>1841200</v>
      </c>
      <c r="M23" s="14">
        <f t="shared" si="21"/>
        <v>20253200</v>
      </c>
      <c r="N23" s="13">
        <f t="shared" si="22"/>
        <v>299746800</v>
      </c>
      <c r="O23" s="17">
        <v>85000000</v>
      </c>
      <c r="P23" s="17">
        <v>194000000</v>
      </c>
      <c r="Q23" s="17"/>
      <c r="R23" s="15">
        <f t="shared" si="23"/>
        <v>20746800</v>
      </c>
    </row>
    <row r="24" spans="1:19" x14ac:dyDescent="0.4">
      <c r="A24" s="85"/>
      <c r="B24" s="17">
        <v>199000000</v>
      </c>
      <c r="C24" s="17">
        <v>310000000</v>
      </c>
      <c r="D24" s="13">
        <f t="shared" si="13"/>
        <v>111000000</v>
      </c>
      <c r="E24" s="13">
        <f t="shared" si="14"/>
        <v>19980000</v>
      </c>
      <c r="F24" s="13">
        <f t="shared" si="15"/>
        <v>91020000</v>
      </c>
      <c r="G24" s="13">
        <v>2500000</v>
      </c>
      <c r="H24" s="13">
        <f t="shared" si="16"/>
        <v>88520000</v>
      </c>
      <c r="I24" s="13">
        <f t="shared" si="17"/>
        <v>35</v>
      </c>
      <c r="J24" s="13">
        <f t="shared" ref="J24:J29" si="24">IF(H24&lt;=14000000,0,IF(H24&lt;=50000000,1260000,IF(H24&lt;=88000000,5760000,IF(H24&lt;=150000000,15440000,IF(H24&lt;=300000000,19940000,IF(H24&lt;=500000000,25940000,IF(H24&lt;=1000000000,35940000,65940000)))))))</f>
        <v>15440000</v>
      </c>
      <c r="K24" s="13">
        <f t="shared" si="19"/>
        <v>15542000</v>
      </c>
      <c r="L24" s="13">
        <f t="shared" si="20"/>
        <v>1554200</v>
      </c>
      <c r="M24" s="14">
        <f t="shared" si="21"/>
        <v>17096200</v>
      </c>
      <c r="N24" s="13">
        <f t="shared" si="22"/>
        <v>292903800</v>
      </c>
      <c r="O24" s="17">
        <v>85000000</v>
      </c>
      <c r="P24" s="17">
        <v>194000000</v>
      </c>
      <c r="Q24" s="17"/>
      <c r="R24" s="15">
        <f t="shared" si="23"/>
        <v>13903800</v>
      </c>
    </row>
    <row r="25" spans="1:19" x14ac:dyDescent="0.4">
      <c r="A25" s="85"/>
      <c r="B25" s="17">
        <v>199000000</v>
      </c>
      <c r="C25" s="17">
        <v>300000000</v>
      </c>
      <c r="D25" s="13">
        <f t="shared" si="13"/>
        <v>101000000</v>
      </c>
      <c r="E25" s="13">
        <f t="shared" si="14"/>
        <v>18180000</v>
      </c>
      <c r="F25" s="13">
        <f t="shared" si="15"/>
        <v>82820000</v>
      </c>
      <c r="G25" s="13">
        <v>2500000</v>
      </c>
      <c r="H25" s="13">
        <f t="shared" si="16"/>
        <v>80320000</v>
      </c>
      <c r="I25" s="13">
        <f t="shared" si="17"/>
        <v>24</v>
      </c>
      <c r="J25" s="13">
        <f t="shared" si="24"/>
        <v>5760000</v>
      </c>
      <c r="K25" s="18">
        <f t="shared" si="19"/>
        <v>13516800</v>
      </c>
      <c r="L25" s="13">
        <f t="shared" si="20"/>
        <v>1351680</v>
      </c>
      <c r="M25" s="14">
        <f t="shared" si="21"/>
        <v>14868480</v>
      </c>
      <c r="N25" s="13">
        <f t="shared" si="22"/>
        <v>285131520</v>
      </c>
      <c r="O25" s="17">
        <v>85000000</v>
      </c>
      <c r="P25" s="17">
        <v>194000000</v>
      </c>
      <c r="Q25" s="17"/>
      <c r="R25" s="15">
        <f t="shared" si="23"/>
        <v>6131520</v>
      </c>
    </row>
    <row r="26" spans="1:19" x14ac:dyDescent="0.4">
      <c r="A26" s="85"/>
      <c r="B26" s="17">
        <v>199000000</v>
      </c>
      <c r="C26" s="17">
        <v>290000000</v>
      </c>
      <c r="D26" s="13">
        <f t="shared" si="13"/>
        <v>91000000</v>
      </c>
      <c r="E26" s="13">
        <f t="shared" si="14"/>
        <v>16380000</v>
      </c>
      <c r="F26" s="13">
        <f t="shared" si="15"/>
        <v>74620000</v>
      </c>
      <c r="G26" s="13">
        <v>2500000</v>
      </c>
      <c r="H26" s="13">
        <f t="shared" si="16"/>
        <v>72120000</v>
      </c>
      <c r="I26" s="13">
        <f t="shared" si="17"/>
        <v>24</v>
      </c>
      <c r="J26" s="13">
        <f t="shared" si="24"/>
        <v>5760000</v>
      </c>
      <c r="K26" s="13">
        <f t="shared" si="19"/>
        <v>11548800</v>
      </c>
      <c r="L26" s="13">
        <f t="shared" si="20"/>
        <v>1154880</v>
      </c>
      <c r="M26" s="14">
        <f t="shared" si="21"/>
        <v>12703680</v>
      </c>
      <c r="N26" s="13">
        <f t="shared" si="22"/>
        <v>277296320</v>
      </c>
      <c r="O26" s="17">
        <v>85000000</v>
      </c>
      <c r="P26" s="17">
        <v>194000000</v>
      </c>
      <c r="Q26" s="17"/>
      <c r="R26" s="15">
        <f t="shared" si="23"/>
        <v>-1703680</v>
      </c>
    </row>
    <row r="27" spans="1:19" x14ac:dyDescent="0.4">
      <c r="A27" s="85"/>
      <c r="B27" s="17">
        <v>199000000</v>
      </c>
      <c r="C27" s="17">
        <v>280000000</v>
      </c>
      <c r="D27" s="13">
        <f t="shared" si="13"/>
        <v>81000000</v>
      </c>
      <c r="E27" s="13">
        <f t="shared" si="14"/>
        <v>14580000</v>
      </c>
      <c r="F27" s="13">
        <f t="shared" si="15"/>
        <v>66420000</v>
      </c>
      <c r="G27" s="13">
        <v>2500000</v>
      </c>
      <c r="H27" s="13">
        <f t="shared" si="16"/>
        <v>63920000</v>
      </c>
      <c r="I27" s="13">
        <f t="shared" si="17"/>
        <v>24</v>
      </c>
      <c r="J27" s="13">
        <f t="shared" si="24"/>
        <v>5760000</v>
      </c>
      <c r="K27" s="13">
        <f t="shared" si="19"/>
        <v>9580800</v>
      </c>
      <c r="L27" s="13">
        <f t="shared" si="20"/>
        <v>958080</v>
      </c>
      <c r="M27" s="14">
        <f t="shared" si="21"/>
        <v>10538880</v>
      </c>
      <c r="N27" s="13">
        <f t="shared" si="22"/>
        <v>269461120</v>
      </c>
      <c r="O27" s="17">
        <v>85000000</v>
      </c>
      <c r="P27" s="17">
        <v>194000000</v>
      </c>
      <c r="Q27" s="17"/>
      <c r="R27" s="15">
        <f t="shared" si="23"/>
        <v>-9538880</v>
      </c>
    </row>
    <row r="28" spans="1:19" x14ac:dyDescent="0.4">
      <c r="A28" s="85"/>
      <c r="B28" s="17">
        <v>199000000</v>
      </c>
      <c r="C28" s="17">
        <v>270000000</v>
      </c>
      <c r="D28" s="13">
        <f t="shared" si="13"/>
        <v>71000000</v>
      </c>
      <c r="E28" s="13">
        <f t="shared" si="14"/>
        <v>12780000</v>
      </c>
      <c r="F28" s="13">
        <f t="shared" si="15"/>
        <v>58220000</v>
      </c>
      <c r="G28" s="13">
        <v>2500000</v>
      </c>
      <c r="H28" s="13">
        <f t="shared" si="16"/>
        <v>55720000</v>
      </c>
      <c r="I28" s="13">
        <f>IF(H28&lt;=14000000,6,IF(H28&lt;=50000000,15,IF(H28&lt;=88000000,24,IF(H28&lt;=150000000,35,IF(H28&lt;=300000000,38,IF(H28&lt;=500000000,40,IF(H28&lt;=1000000000,42,45)))))))</f>
        <v>24</v>
      </c>
      <c r="J28" s="13">
        <f t="shared" si="24"/>
        <v>5760000</v>
      </c>
      <c r="K28" s="18">
        <f>H28*I28/100-J28</f>
        <v>7612800</v>
      </c>
      <c r="L28" s="13">
        <f t="shared" si="20"/>
        <v>761280</v>
      </c>
      <c r="M28" s="14">
        <f t="shared" si="21"/>
        <v>8374080</v>
      </c>
      <c r="N28" s="13">
        <f t="shared" si="22"/>
        <v>261625920</v>
      </c>
      <c r="O28" s="17">
        <v>85000000</v>
      </c>
      <c r="P28" s="17">
        <v>194000000</v>
      </c>
      <c r="Q28" s="17"/>
      <c r="R28" s="15">
        <f t="shared" si="23"/>
        <v>-17374080</v>
      </c>
    </row>
    <row r="29" spans="1:19" x14ac:dyDescent="0.4">
      <c r="A29" s="85"/>
      <c r="B29" s="17">
        <v>199000000</v>
      </c>
      <c r="C29" s="17">
        <v>260000000</v>
      </c>
      <c r="D29" s="13">
        <f t="shared" si="13"/>
        <v>61000000</v>
      </c>
      <c r="E29" s="13">
        <f t="shared" si="14"/>
        <v>10980000</v>
      </c>
      <c r="F29" s="13">
        <f t="shared" si="15"/>
        <v>50020000</v>
      </c>
      <c r="G29" s="13">
        <v>2500001</v>
      </c>
      <c r="H29" s="13">
        <f t="shared" si="16"/>
        <v>47519999</v>
      </c>
      <c r="I29" s="13">
        <f>IF(H29&lt;=14000000,6,IF(H29&lt;=50000000,15,IF(H29&lt;=88000000,24,IF(H29&lt;=150000000,35,IF(H29&lt;=300000000,38,IF(H29&lt;=500000000,40,IF(H29&lt;=1000000000,42,45)))))))</f>
        <v>15</v>
      </c>
      <c r="J29" s="13">
        <f t="shared" si="24"/>
        <v>1260000</v>
      </c>
      <c r="K29" s="13">
        <f>H29*I29/100-J29</f>
        <v>5867999.8499999996</v>
      </c>
      <c r="L29" s="13">
        <f t="shared" si="20"/>
        <v>586799.98499999999</v>
      </c>
      <c r="M29" s="14">
        <f t="shared" si="21"/>
        <v>6454799.835</v>
      </c>
      <c r="N29" s="13">
        <f t="shared" si="22"/>
        <v>253545200.16499999</v>
      </c>
      <c r="O29" s="17">
        <v>85000000</v>
      </c>
      <c r="P29" s="17">
        <v>194000000</v>
      </c>
      <c r="Q29" s="17"/>
      <c r="R29" s="15">
        <f t="shared" si="23"/>
        <v>-25454799.835000008</v>
      </c>
    </row>
    <row r="30" spans="1:19" x14ac:dyDescent="0.4">
      <c r="J30" t="s">
        <v>110</v>
      </c>
      <c r="K30" s="13">
        <v>12000000</v>
      </c>
      <c r="L30" s="13">
        <f t="shared" si="20"/>
        <v>1200000</v>
      </c>
    </row>
    <row r="32" spans="1:19" x14ac:dyDescent="0.4">
      <c r="B32" s="9" t="s">
        <v>94</v>
      </c>
      <c r="C32" s="8" t="s">
        <v>95</v>
      </c>
      <c r="D32" s="8" t="s">
        <v>96</v>
      </c>
      <c r="E32" s="8" t="s">
        <v>97</v>
      </c>
      <c r="F32" s="8" t="s">
        <v>98</v>
      </c>
      <c r="G32" s="8" t="s">
        <v>99</v>
      </c>
      <c r="H32" s="8" t="s">
        <v>100</v>
      </c>
      <c r="I32" s="8" t="s">
        <v>101</v>
      </c>
      <c r="J32" s="8"/>
      <c r="K32" s="8" t="s">
        <v>102</v>
      </c>
      <c r="L32" s="8" t="s">
        <v>103</v>
      </c>
      <c r="M32" s="9" t="s">
        <v>104</v>
      </c>
      <c r="N32" s="8" t="s">
        <v>105</v>
      </c>
      <c r="O32" s="9" t="s">
        <v>106</v>
      </c>
      <c r="P32" s="9" t="s">
        <v>112</v>
      </c>
      <c r="R32" s="11" t="s">
        <v>109</v>
      </c>
      <c r="S32" s="8"/>
    </row>
    <row r="33" spans="1:19" x14ac:dyDescent="0.4">
      <c r="A33" s="86" t="s">
        <v>39</v>
      </c>
      <c r="B33" s="17">
        <v>155000000</v>
      </c>
      <c r="C33">
        <v>700000000</v>
      </c>
      <c r="D33" s="13">
        <f t="shared" ref="D33:D39" si="25">C33-B33</f>
        <v>545000000</v>
      </c>
      <c r="E33" s="13">
        <f t="shared" ref="E33:E39" si="26">D33*0.3</f>
        <v>163500000</v>
      </c>
      <c r="F33" s="13">
        <f t="shared" ref="F33:F39" si="27">D33-E33</f>
        <v>381500000</v>
      </c>
      <c r="G33" s="13">
        <v>2499998</v>
      </c>
      <c r="H33" s="13">
        <f t="shared" ref="H33:H34" si="28">F33-G33</f>
        <v>379000002</v>
      </c>
      <c r="I33" s="13">
        <f t="shared" ref="I33:I39" si="29">IF(H33&lt;=14000000,6,IF(H33&lt;=50000000,15,IF(H33&lt;=88000000,24,IF(H33&lt;=150000000,35,IF(H33&lt;=300000000,38,IF(H33&lt;=500000000,40,IF(H33&lt;=1000000000,42,45)))))))</f>
        <v>40</v>
      </c>
      <c r="J33" s="13">
        <f t="shared" ref="J33:J34" si="30">IF(H33&lt;=14000000,0,IF(H33&lt;=50000000,1260000,IF(H33&lt;=88000000,5760000,IF(H33&lt;=150000000,15440000,IF(H33&lt;=300000000,19940000,IF(H33&lt;=500000000,25940000,IF(H33&lt;=1000000000,35940000,65940000)))))))</f>
        <v>25940000</v>
      </c>
      <c r="K33" s="13">
        <f t="shared" ref="K33:K39" si="31">H33*I33/100-J33</f>
        <v>125660000.80000001</v>
      </c>
      <c r="L33" s="13">
        <f t="shared" ref="L33:L38" si="32">K33*0.1</f>
        <v>12566000.080000002</v>
      </c>
      <c r="M33" s="14">
        <f t="shared" ref="M33:M34" si="33">K33+L33</f>
        <v>138226000.88000003</v>
      </c>
      <c r="N33" s="13">
        <f t="shared" ref="N33:N34" si="34">C33-M33</f>
        <v>561773999.12</v>
      </c>
      <c r="O33" s="17">
        <v>549999998</v>
      </c>
      <c r="Q33" s="14"/>
      <c r="R33" s="15">
        <f t="shared" ref="R33:R39" si="35">N33-O33</f>
        <v>11774001.120000005</v>
      </c>
    </row>
    <row r="34" spans="1:19" x14ac:dyDescent="0.4">
      <c r="A34" s="86"/>
      <c r="B34" s="17">
        <v>155000000</v>
      </c>
      <c r="C34">
        <v>650000000</v>
      </c>
      <c r="D34" s="13">
        <f t="shared" si="25"/>
        <v>495000000</v>
      </c>
      <c r="E34" s="13">
        <f t="shared" si="26"/>
        <v>148500000</v>
      </c>
      <c r="F34" s="13">
        <f t="shared" si="27"/>
        <v>346500000</v>
      </c>
      <c r="G34" s="13">
        <v>2499999</v>
      </c>
      <c r="H34" s="13">
        <f t="shared" si="28"/>
        <v>344000001</v>
      </c>
      <c r="I34" s="13">
        <f t="shared" si="29"/>
        <v>40</v>
      </c>
      <c r="J34" s="13">
        <f t="shared" si="30"/>
        <v>25940000</v>
      </c>
      <c r="K34" s="13">
        <f t="shared" si="31"/>
        <v>111660000.40000001</v>
      </c>
      <c r="L34" s="13">
        <f t="shared" si="32"/>
        <v>11166000.040000001</v>
      </c>
      <c r="M34" s="14">
        <f t="shared" si="33"/>
        <v>122826000.44000001</v>
      </c>
      <c r="N34" s="13">
        <f t="shared" si="34"/>
        <v>527173999.56</v>
      </c>
      <c r="O34" s="17">
        <v>549999999</v>
      </c>
      <c r="Q34" s="14"/>
      <c r="R34" s="15">
        <f t="shared" si="35"/>
        <v>-22825999.439999998</v>
      </c>
    </row>
    <row r="35" spans="1:19" x14ac:dyDescent="0.4">
      <c r="A35" s="86"/>
      <c r="B35" s="17">
        <v>155000000</v>
      </c>
      <c r="C35">
        <v>600000000</v>
      </c>
      <c r="D35" s="13">
        <f t="shared" si="25"/>
        <v>445000000</v>
      </c>
      <c r="E35" s="13">
        <f t="shared" si="26"/>
        <v>133500000</v>
      </c>
      <c r="F35" s="13">
        <f t="shared" si="27"/>
        <v>311500000</v>
      </c>
      <c r="G35" s="13">
        <v>2500000</v>
      </c>
      <c r="H35" s="13">
        <f>F35-G35</f>
        <v>309000000</v>
      </c>
      <c r="I35" s="13">
        <f t="shared" si="29"/>
        <v>40</v>
      </c>
      <c r="J35" s="13">
        <f>IF(H35&lt;=14000000,0,IF(H35&lt;=50000000,1260000,IF(H35&lt;=88000000,5760000,IF(H35&lt;=150000000,15440000,IF(H35&lt;=300000000,19940000,IF(H35&lt;=500000000,25940000,IF(H35&lt;=1000000000,35940000,65940000)))))))</f>
        <v>25940000</v>
      </c>
      <c r="K35" s="13">
        <f t="shared" si="31"/>
        <v>97660000</v>
      </c>
      <c r="L35" s="13">
        <f>K35*0.1</f>
        <v>9766000</v>
      </c>
      <c r="M35" s="14">
        <f>K35+L35</f>
        <v>107426000</v>
      </c>
      <c r="N35" s="13">
        <f>C35-M35</f>
        <v>492574000</v>
      </c>
      <c r="O35" s="17">
        <v>550000000</v>
      </c>
      <c r="Q35" s="14"/>
      <c r="R35" s="15">
        <f t="shared" si="35"/>
        <v>-57426000</v>
      </c>
    </row>
    <row r="36" spans="1:19" x14ac:dyDescent="0.4">
      <c r="A36" s="86"/>
      <c r="B36" s="64">
        <v>155000000</v>
      </c>
      <c r="C36" s="7">
        <v>550000000</v>
      </c>
      <c r="D36" s="61">
        <f t="shared" si="25"/>
        <v>395000000</v>
      </c>
      <c r="E36" s="61">
        <f t="shared" si="26"/>
        <v>118500000</v>
      </c>
      <c r="F36" s="61">
        <f t="shared" si="27"/>
        <v>276500000</v>
      </c>
      <c r="G36" s="61">
        <v>2500001</v>
      </c>
      <c r="H36" s="61">
        <f t="shared" ref="H36:H38" si="36">F36-G36</f>
        <v>273999999</v>
      </c>
      <c r="I36" s="61">
        <f t="shared" si="29"/>
        <v>38</v>
      </c>
      <c r="J36" s="61">
        <f t="shared" ref="J36:J38" si="37">IF(H36&lt;=14000000,0,IF(H36&lt;=50000000,1260000,IF(H36&lt;=88000000,5760000,IF(H36&lt;=150000000,15440000,IF(H36&lt;=300000000,19940000,IF(H36&lt;=500000000,25940000,IF(H36&lt;=1000000000,35940000,65940000)))))))</f>
        <v>19940000</v>
      </c>
      <c r="K36" s="61">
        <f t="shared" si="31"/>
        <v>84179999.620000005</v>
      </c>
      <c r="L36" s="61">
        <f t="shared" si="32"/>
        <v>8417999.9620000012</v>
      </c>
      <c r="M36" s="62">
        <f t="shared" ref="M36:M38" si="38">K36+L36</f>
        <v>92597999.582000002</v>
      </c>
      <c r="N36" s="61">
        <f t="shared" ref="N36:N38" si="39">C36-M36</f>
        <v>457402000.41799998</v>
      </c>
      <c r="O36" s="64">
        <v>550000001</v>
      </c>
      <c r="P36" s="65"/>
      <c r="Q36" s="62"/>
      <c r="R36" s="63">
        <f t="shared" si="35"/>
        <v>-92598000.582000017</v>
      </c>
    </row>
    <row r="37" spans="1:19" x14ac:dyDescent="0.4">
      <c r="A37" s="86"/>
      <c r="B37" s="17">
        <v>155000000</v>
      </c>
      <c r="C37">
        <v>530000000</v>
      </c>
      <c r="D37" s="13">
        <f t="shared" si="25"/>
        <v>375000000</v>
      </c>
      <c r="E37" s="13">
        <f t="shared" si="26"/>
        <v>112500000</v>
      </c>
      <c r="F37" s="13">
        <f t="shared" si="27"/>
        <v>262500000</v>
      </c>
      <c r="G37" s="13">
        <v>2500002</v>
      </c>
      <c r="H37" s="13">
        <f t="shared" si="36"/>
        <v>259999998</v>
      </c>
      <c r="I37" s="13">
        <f t="shared" si="29"/>
        <v>38</v>
      </c>
      <c r="J37" s="13">
        <f t="shared" si="37"/>
        <v>19940000</v>
      </c>
      <c r="K37" s="13">
        <f t="shared" si="31"/>
        <v>78859999.239999995</v>
      </c>
      <c r="L37" s="13">
        <f t="shared" si="32"/>
        <v>7885999.9239999996</v>
      </c>
      <c r="M37" s="14">
        <f t="shared" si="38"/>
        <v>86745999.16399999</v>
      </c>
      <c r="N37" s="13">
        <f t="shared" si="39"/>
        <v>443254000.83600003</v>
      </c>
      <c r="O37" s="17">
        <v>550000002</v>
      </c>
      <c r="Q37" s="14"/>
      <c r="R37" s="15">
        <f t="shared" si="35"/>
        <v>-106746001.16399997</v>
      </c>
    </row>
    <row r="38" spans="1:19" x14ac:dyDescent="0.4">
      <c r="A38" s="86"/>
      <c r="B38" s="17">
        <v>155000000</v>
      </c>
      <c r="C38">
        <v>500000000</v>
      </c>
      <c r="D38" s="13">
        <f t="shared" si="25"/>
        <v>345000000</v>
      </c>
      <c r="E38" s="13">
        <f t="shared" si="26"/>
        <v>103500000</v>
      </c>
      <c r="F38" s="13">
        <f t="shared" si="27"/>
        <v>241500000</v>
      </c>
      <c r="G38" s="13">
        <v>2500002</v>
      </c>
      <c r="H38" s="13">
        <f t="shared" si="36"/>
        <v>238999998</v>
      </c>
      <c r="I38" s="13">
        <f t="shared" si="29"/>
        <v>38</v>
      </c>
      <c r="J38" s="13">
        <f t="shared" si="37"/>
        <v>19940000</v>
      </c>
      <c r="K38" s="13">
        <f t="shared" si="31"/>
        <v>70879999.239999995</v>
      </c>
      <c r="L38" s="13">
        <f t="shared" si="32"/>
        <v>7087999.9239999996</v>
      </c>
      <c r="M38" s="14">
        <f t="shared" si="38"/>
        <v>77967999.16399999</v>
      </c>
      <c r="N38" s="13">
        <f t="shared" si="39"/>
        <v>422032000.83600003</v>
      </c>
      <c r="O38" s="17">
        <v>550000002</v>
      </c>
      <c r="Q38" s="14"/>
      <c r="R38" s="15">
        <f t="shared" si="35"/>
        <v>-127968001.16399997</v>
      </c>
    </row>
    <row r="39" spans="1:19" x14ac:dyDescent="0.4">
      <c r="A39" s="86"/>
      <c r="B39" s="17">
        <v>155000000</v>
      </c>
      <c r="C39">
        <v>450000000</v>
      </c>
      <c r="D39" s="13">
        <f t="shared" si="25"/>
        <v>295000000</v>
      </c>
      <c r="E39" s="13">
        <f t="shared" si="26"/>
        <v>88500000</v>
      </c>
      <c r="F39" s="13">
        <f t="shared" si="27"/>
        <v>206500000</v>
      </c>
      <c r="G39" s="13">
        <v>2500003</v>
      </c>
      <c r="H39" s="13">
        <f>F39-G39</f>
        <v>203999997</v>
      </c>
      <c r="I39" s="13">
        <f t="shared" si="29"/>
        <v>38</v>
      </c>
      <c r="J39" s="13">
        <f>IF(H39&lt;=14000000,0,IF(H39&lt;=50000000,1260000,IF(H39&lt;=88000000,5760000,IF(H39&lt;=150000000,15440000,IF(H39&lt;=300000000,19940000,IF(H39&lt;=500000000,25940000,IF(H39&lt;=1000000000,35940000,65940000)))))))</f>
        <v>19940000</v>
      </c>
      <c r="K39" s="13">
        <f t="shared" si="31"/>
        <v>57579998.859999999</v>
      </c>
      <c r="L39" s="13">
        <f>K39*0.1</f>
        <v>5757999.8859999999</v>
      </c>
      <c r="M39" s="14">
        <f>K39+L39</f>
        <v>63337998.745999999</v>
      </c>
      <c r="N39" s="13">
        <f>C39-M39</f>
        <v>386662001.25400001</v>
      </c>
      <c r="O39" s="17">
        <v>550000003</v>
      </c>
      <c r="Q39" s="14"/>
      <c r="R39" s="15">
        <f t="shared" si="35"/>
        <v>-163338001.74599999</v>
      </c>
    </row>
    <row r="41" spans="1:19" x14ac:dyDescent="0.4">
      <c r="B41" s="9" t="s">
        <v>94</v>
      </c>
      <c r="C41" s="8" t="s">
        <v>95</v>
      </c>
      <c r="D41" s="8" t="s">
        <v>96</v>
      </c>
      <c r="E41" s="8" t="s">
        <v>113</v>
      </c>
      <c r="F41" s="8" t="s">
        <v>114</v>
      </c>
      <c r="G41" s="8" t="s">
        <v>99</v>
      </c>
      <c r="H41" s="8" t="s">
        <v>100</v>
      </c>
      <c r="I41" s="8" t="s">
        <v>101</v>
      </c>
      <c r="J41" s="8"/>
      <c r="K41" s="8" t="s">
        <v>102</v>
      </c>
      <c r="L41" s="8" t="s">
        <v>103</v>
      </c>
      <c r="M41" s="9" t="s">
        <v>104</v>
      </c>
      <c r="N41" s="8" t="s">
        <v>105</v>
      </c>
      <c r="O41" s="9" t="s">
        <v>115</v>
      </c>
      <c r="P41" s="9"/>
      <c r="R41" s="11" t="s">
        <v>109</v>
      </c>
      <c r="S41" s="67" t="s">
        <v>210</v>
      </c>
    </row>
    <row r="42" spans="1:19" x14ac:dyDescent="0.4">
      <c r="A42" s="86" t="s">
        <v>116</v>
      </c>
      <c r="B42" s="17">
        <v>650000000</v>
      </c>
      <c r="C42">
        <v>3300000000</v>
      </c>
      <c r="D42" s="13">
        <f t="shared" ref="D42:D46" si="40">C42-B42</f>
        <v>2650000000</v>
      </c>
      <c r="E42" s="13">
        <f t="shared" ref="E42:E46" si="41">D42*(C42-1200000000)/C42</f>
        <v>1686363636.3636363</v>
      </c>
      <c r="F42" s="13">
        <f t="shared" ref="F42:F51" si="42">E42*0.3</f>
        <v>505909090.90909088</v>
      </c>
      <c r="G42" s="13">
        <v>2499995</v>
      </c>
      <c r="H42" s="13">
        <f t="shared" ref="H42:H46" si="43">E42-F42-G42</f>
        <v>1177954550.4545455</v>
      </c>
      <c r="I42" s="13">
        <f t="shared" ref="I42:I51" si="44">IF(H42&lt;=14000000,6,IF(H42&lt;=50000000,15,IF(H42&lt;=88000000,24,IF(H42&lt;=150000000,35,IF(H42&lt;=300000000,38,IF(H42&lt;=500000000,40,IF(H42&lt;=1000000000,42,45)))))))</f>
        <v>45</v>
      </c>
      <c r="J42" s="13">
        <f t="shared" ref="J42:J46" si="45">IF(H42&lt;=14000000,0,IF(H42&lt;=50000000,1260000,IF(H42&lt;=88000000,5760000,IF(H42&lt;=150000000,15440000,IF(H42&lt;=300000000,19940000,IF(H42&lt;=500000000,25940000,IF(H42&lt;=1000000000,35940000,65940000)))))))</f>
        <v>65940000</v>
      </c>
      <c r="K42" s="13">
        <f t="shared" ref="K42:K51" si="46">H42*I42/100-J42</f>
        <v>464139547.70454544</v>
      </c>
      <c r="L42" s="13">
        <f t="shared" ref="L42:L51" si="47">K42*0.1</f>
        <v>46413954.770454548</v>
      </c>
      <c r="M42" s="14">
        <f t="shared" ref="M42:M46" si="48">K42+L42</f>
        <v>510553502.47499996</v>
      </c>
      <c r="N42" s="13">
        <f t="shared" ref="N42:N46" si="49">C42-M42</f>
        <v>2789446497.5250001</v>
      </c>
      <c r="O42" s="12">
        <v>2460000000</v>
      </c>
      <c r="P42" s="14"/>
      <c r="Q42" s="14"/>
      <c r="R42" s="15">
        <f>N42-O42</f>
        <v>329446497.5250001</v>
      </c>
      <c r="S42" s="66">
        <f>C42-O42</f>
        <v>840000000</v>
      </c>
    </row>
    <row r="43" spans="1:19" x14ac:dyDescent="0.4">
      <c r="A43" s="86"/>
      <c r="B43" s="17">
        <v>650000000</v>
      </c>
      <c r="C43">
        <v>3200000000</v>
      </c>
      <c r="D43" s="13">
        <f t="shared" si="40"/>
        <v>2550000000</v>
      </c>
      <c r="E43" s="13">
        <f t="shared" si="41"/>
        <v>1593750000</v>
      </c>
      <c r="F43" s="13">
        <f t="shared" si="42"/>
        <v>478125000</v>
      </c>
      <c r="G43" s="13">
        <v>2499996</v>
      </c>
      <c r="H43" s="13">
        <f t="shared" si="43"/>
        <v>1113125004</v>
      </c>
      <c r="I43" s="13">
        <f t="shared" si="44"/>
        <v>45</v>
      </c>
      <c r="J43" s="13">
        <f t="shared" si="45"/>
        <v>65940000</v>
      </c>
      <c r="K43" s="13">
        <f t="shared" si="46"/>
        <v>434966251.80000001</v>
      </c>
      <c r="L43" s="13">
        <f t="shared" si="47"/>
        <v>43496625.180000007</v>
      </c>
      <c r="M43" s="14">
        <f t="shared" si="48"/>
        <v>478462876.98000002</v>
      </c>
      <c r="N43" s="13">
        <f t="shared" si="49"/>
        <v>2721537123.02</v>
      </c>
      <c r="O43" s="12">
        <v>2460000000</v>
      </c>
      <c r="R43" s="15">
        <f t="shared" ref="R43:R51" si="50">N43-O43</f>
        <v>261537123.01999998</v>
      </c>
      <c r="S43" s="66">
        <f t="shared" ref="S43:S51" si="51">C43-O43</f>
        <v>740000000</v>
      </c>
    </row>
    <row r="44" spans="1:19" x14ac:dyDescent="0.4">
      <c r="A44" s="86"/>
      <c r="B44" s="17">
        <v>650000000</v>
      </c>
      <c r="C44">
        <v>3100000000</v>
      </c>
      <c r="D44" s="13">
        <f t="shared" si="40"/>
        <v>2450000000</v>
      </c>
      <c r="E44" s="13">
        <f t="shared" si="41"/>
        <v>1501612903.2258065</v>
      </c>
      <c r="F44" s="13">
        <f t="shared" si="42"/>
        <v>450483870.96774191</v>
      </c>
      <c r="G44" s="13">
        <v>2499997</v>
      </c>
      <c r="H44" s="13">
        <f t="shared" si="43"/>
        <v>1048629035.2580645</v>
      </c>
      <c r="I44" s="13">
        <f t="shared" si="44"/>
        <v>45</v>
      </c>
      <c r="J44" s="13">
        <f t="shared" si="45"/>
        <v>65940000</v>
      </c>
      <c r="K44" s="13">
        <f t="shared" si="46"/>
        <v>405943065.86612898</v>
      </c>
      <c r="L44" s="13">
        <f t="shared" si="47"/>
        <v>40594306.586612903</v>
      </c>
      <c r="M44" s="14">
        <f t="shared" si="48"/>
        <v>446537372.45274186</v>
      </c>
      <c r="N44" s="13">
        <f t="shared" si="49"/>
        <v>2653462627.5472584</v>
      </c>
      <c r="O44" s="12">
        <v>2460000000</v>
      </c>
      <c r="R44" s="15">
        <f t="shared" si="50"/>
        <v>193462627.54725838</v>
      </c>
      <c r="S44" s="66">
        <f t="shared" si="51"/>
        <v>640000000</v>
      </c>
    </row>
    <row r="45" spans="1:19" x14ac:dyDescent="0.4">
      <c r="A45" s="86"/>
      <c r="B45" s="64">
        <v>650000000</v>
      </c>
      <c r="C45" s="7">
        <v>3000000000</v>
      </c>
      <c r="D45" s="61">
        <f t="shared" si="40"/>
        <v>2350000000</v>
      </c>
      <c r="E45" s="61">
        <f t="shared" si="41"/>
        <v>1410000000</v>
      </c>
      <c r="F45" s="61">
        <f t="shared" si="42"/>
        <v>423000000</v>
      </c>
      <c r="G45" s="61">
        <v>2499998</v>
      </c>
      <c r="H45" s="61">
        <f t="shared" si="43"/>
        <v>984500002</v>
      </c>
      <c r="I45" s="61">
        <f t="shared" si="44"/>
        <v>42</v>
      </c>
      <c r="J45" s="61">
        <f t="shared" si="45"/>
        <v>35940000</v>
      </c>
      <c r="K45" s="61">
        <f t="shared" si="46"/>
        <v>377550000.83999997</v>
      </c>
      <c r="L45" s="61">
        <f t="shared" si="47"/>
        <v>37755000.083999999</v>
      </c>
      <c r="M45" s="62">
        <f t="shared" si="48"/>
        <v>415305000.92399997</v>
      </c>
      <c r="N45" s="61">
        <f t="shared" si="49"/>
        <v>2584694999.0760002</v>
      </c>
      <c r="O45" s="60">
        <v>2460000000</v>
      </c>
      <c r="P45" s="65"/>
      <c r="Q45" s="65"/>
      <c r="R45" s="63">
        <f t="shared" si="50"/>
        <v>124694999.07600021</v>
      </c>
      <c r="S45" s="68">
        <f t="shared" si="51"/>
        <v>540000000</v>
      </c>
    </row>
    <row r="46" spans="1:19" x14ac:dyDescent="0.4">
      <c r="A46" s="86"/>
      <c r="B46" s="64">
        <v>650000000</v>
      </c>
      <c r="C46" s="7">
        <v>2900000000</v>
      </c>
      <c r="D46" s="61">
        <f t="shared" si="40"/>
        <v>2250000000</v>
      </c>
      <c r="E46" s="61">
        <f t="shared" si="41"/>
        <v>1318965517.2413793</v>
      </c>
      <c r="F46" s="61">
        <f t="shared" si="42"/>
        <v>395689655.17241377</v>
      </c>
      <c r="G46" s="61">
        <v>2499999</v>
      </c>
      <c r="H46" s="61">
        <f t="shared" si="43"/>
        <v>920775863.06896544</v>
      </c>
      <c r="I46" s="61">
        <f t="shared" si="44"/>
        <v>42</v>
      </c>
      <c r="J46" s="61">
        <f t="shared" si="45"/>
        <v>35940000</v>
      </c>
      <c r="K46" s="61">
        <f t="shared" si="46"/>
        <v>350785862.48896545</v>
      </c>
      <c r="L46" s="61">
        <f t="shared" si="47"/>
        <v>35078586.248896547</v>
      </c>
      <c r="M46" s="62">
        <f t="shared" si="48"/>
        <v>385864448.73786199</v>
      </c>
      <c r="N46" s="61">
        <f t="shared" si="49"/>
        <v>2514135551.2621379</v>
      </c>
      <c r="O46" s="60">
        <v>2460000000</v>
      </c>
      <c r="P46" s="65"/>
      <c r="Q46" s="65"/>
      <c r="R46" s="63">
        <f t="shared" si="50"/>
        <v>54135551.26213789</v>
      </c>
      <c r="S46" s="68">
        <f t="shared" si="51"/>
        <v>440000000</v>
      </c>
    </row>
    <row r="47" spans="1:19" x14ac:dyDescent="0.4">
      <c r="A47" s="86"/>
      <c r="B47" s="64">
        <v>650000000</v>
      </c>
      <c r="C47" s="7">
        <v>2800000000</v>
      </c>
      <c r="D47" s="61">
        <f>C47-B47</f>
        <v>2150000000</v>
      </c>
      <c r="E47" s="61">
        <f>D47*(C47-1200000000)/C47</f>
        <v>1228571428.5714285</v>
      </c>
      <c r="F47" s="61">
        <f>E47*0.3</f>
        <v>368571428.57142854</v>
      </c>
      <c r="G47" s="61">
        <v>2500000</v>
      </c>
      <c r="H47" s="61">
        <f>E47-F47-G47</f>
        <v>857500000</v>
      </c>
      <c r="I47" s="61">
        <f t="shared" si="44"/>
        <v>42</v>
      </c>
      <c r="J47" s="61">
        <f>IF(H47&lt;=14000000,0,IF(H47&lt;=50000000,1260000,IF(H47&lt;=88000000,5760000,IF(H47&lt;=150000000,15440000,IF(H47&lt;=300000000,19940000,IF(H47&lt;=500000000,25940000,IF(H47&lt;=1000000000,35940000,65940000)))))))</f>
        <v>35940000</v>
      </c>
      <c r="K47" s="61">
        <f t="shared" si="46"/>
        <v>324210000</v>
      </c>
      <c r="L47" s="61">
        <f>K47*0.1</f>
        <v>32421000</v>
      </c>
      <c r="M47" s="62">
        <f>K47+L47</f>
        <v>356631000</v>
      </c>
      <c r="N47" s="61">
        <f>C47-M47</f>
        <v>2443369000</v>
      </c>
      <c r="O47" s="60">
        <v>2460000000</v>
      </c>
      <c r="P47" s="65"/>
      <c r="Q47" s="65"/>
      <c r="R47" s="63">
        <f t="shared" si="50"/>
        <v>-16631000</v>
      </c>
      <c r="S47" s="68">
        <f t="shared" si="51"/>
        <v>340000000</v>
      </c>
    </row>
    <row r="48" spans="1:19" x14ac:dyDescent="0.4">
      <c r="A48" s="86"/>
      <c r="B48" s="64">
        <v>650000000</v>
      </c>
      <c r="C48" s="7">
        <v>2700000000</v>
      </c>
      <c r="D48" s="61">
        <f t="shared" ref="D48:D51" si="52">C48-B48</f>
        <v>2050000000</v>
      </c>
      <c r="E48" s="61">
        <f t="shared" ref="E48:E51" si="53">D48*(C48-1200000000)/C48</f>
        <v>1138888888.8888888</v>
      </c>
      <c r="F48" s="61">
        <f t="shared" si="42"/>
        <v>341666666.66666663</v>
      </c>
      <c r="G48" s="61">
        <v>2500001</v>
      </c>
      <c r="H48" s="61">
        <f t="shared" ref="H48:H51" si="54">E48-F48-G48</f>
        <v>794722221.22222221</v>
      </c>
      <c r="I48" s="61">
        <f t="shared" si="44"/>
        <v>42</v>
      </c>
      <c r="J48" s="61">
        <f t="shared" ref="J48:J51" si="55">IF(H48&lt;=14000000,0,IF(H48&lt;=50000000,1260000,IF(H48&lt;=88000000,5760000,IF(H48&lt;=150000000,15440000,IF(H48&lt;=300000000,19940000,IF(H48&lt;=500000000,25940000,IF(H48&lt;=1000000000,35940000,65940000)))))))</f>
        <v>35940000</v>
      </c>
      <c r="K48" s="61">
        <f t="shared" si="46"/>
        <v>297843332.9133333</v>
      </c>
      <c r="L48" s="61">
        <f t="shared" si="47"/>
        <v>29784333.291333333</v>
      </c>
      <c r="M48" s="62">
        <f t="shared" ref="M48:M51" si="56">K48+L48</f>
        <v>327627666.20466661</v>
      </c>
      <c r="N48" s="61">
        <f t="shared" ref="N48:N51" si="57">C48-M48</f>
        <v>2372372333.7953334</v>
      </c>
      <c r="O48" s="60">
        <v>2460000000</v>
      </c>
      <c r="P48" s="65"/>
      <c r="Q48" s="65"/>
      <c r="R48" s="63">
        <f t="shared" si="50"/>
        <v>-87627666.204666615</v>
      </c>
      <c r="S48" s="68">
        <f t="shared" si="51"/>
        <v>240000000</v>
      </c>
    </row>
    <row r="49" spans="1:19" x14ac:dyDescent="0.4">
      <c r="A49" s="86"/>
      <c r="B49" s="17">
        <v>650000000</v>
      </c>
      <c r="C49">
        <v>2600000000</v>
      </c>
      <c r="D49" s="13">
        <f t="shared" si="52"/>
        <v>1950000000</v>
      </c>
      <c r="E49" s="13">
        <f t="shared" si="53"/>
        <v>1050000000</v>
      </c>
      <c r="F49" s="13">
        <f t="shared" si="42"/>
        <v>315000000</v>
      </c>
      <c r="G49" s="13">
        <v>2500002</v>
      </c>
      <c r="H49" s="13">
        <f t="shared" si="54"/>
        <v>732499998</v>
      </c>
      <c r="I49" s="13">
        <f t="shared" si="44"/>
        <v>42</v>
      </c>
      <c r="J49" s="13">
        <f t="shared" si="55"/>
        <v>35940000</v>
      </c>
      <c r="K49" s="13">
        <f t="shared" si="46"/>
        <v>271709999.16000003</v>
      </c>
      <c r="L49" s="13">
        <f t="shared" si="47"/>
        <v>27170999.916000005</v>
      </c>
      <c r="M49" s="14">
        <f t="shared" si="56"/>
        <v>298880999.07600003</v>
      </c>
      <c r="N49" s="13">
        <f t="shared" si="57"/>
        <v>2301119000.9239998</v>
      </c>
      <c r="O49" s="12">
        <v>2460000000</v>
      </c>
      <c r="R49" s="15">
        <f t="shared" si="50"/>
        <v>-158880999.07600021</v>
      </c>
      <c r="S49" s="66">
        <f t="shared" si="51"/>
        <v>140000000</v>
      </c>
    </row>
    <row r="50" spans="1:19" x14ac:dyDescent="0.4">
      <c r="A50" s="86"/>
      <c r="B50" s="17">
        <v>650000000</v>
      </c>
      <c r="C50">
        <v>2500000000</v>
      </c>
      <c r="D50" s="13">
        <f t="shared" si="52"/>
        <v>1850000000</v>
      </c>
      <c r="E50" s="13">
        <f t="shared" si="53"/>
        <v>962000000</v>
      </c>
      <c r="F50" s="13">
        <f t="shared" si="42"/>
        <v>288600000</v>
      </c>
      <c r="G50" s="13">
        <v>2500003</v>
      </c>
      <c r="H50" s="13">
        <f t="shared" si="54"/>
        <v>670899997</v>
      </c>
      <c r="I50" s="13">
        <f t="shared" si="44"/>
        <v>42</v>
      </c>
      <c r="J50" s="13">
        <f t="shared" si="55"/>
        <v>35940000</v>
      </c>
      <c r="K50" s="13">
        <f t="shared" si="46"/>
        <v>245837998.74000001</v>
      </c>
      <c r="L50" s="13">
        <f t="shared" si="47"/>
        <v>24583799.874000002</v>
      </c>
      <c r="M50" s="14">
        <f t="shared" si="56"/>
        <v>270421798.61400002</v>
      </c>
      <c r="N50" s="13">
        <f t="shared" si="57"/>
        <v>2229578201.3860002</v>
      </c>
      <c r="O50" s="12">
        <v>2460000000</v>
      </c>
      <c r="R50" s="15">
        <f t="shared" si="50"/>
        <v>-230421798.61399984</v>
      </c>
      <c r="S50" s="66">
        <f t="shared" si="51"/>
        <v>40000000</v>
      </c>
    </row>
    <row r="51" spans="1:19" x14ac:dyDescent="0.4">
      <c r="A51" s="86"/>
      <c r="B51" s="17">
        <v>650000000</v>
      </c>
      <c r="C51">
        <v>2400000000</v>
      </c>
      <c r="D51" s="13">
        <f t="shared" si="52"/>
        <v>1750000000</v>
      </c>
      <c r="E51" s="13">
        <f t="shared" si="53"/>
        <v>875000000</v>
      </c>
      <c r="F51" s="13">
        <f t="shared" si="42"/>
        <v>262500000</v>
      </c>
      <c r="G51" s="13">
        <v>2500004</v>
      </c>
      <c r="H51" s="13">
        <f t="shared" si="54"/>
        <v>609999996</v>
      </c>
      <c r="I51" s="13">
        <f t="shared" si="44"/>
        <v>42</v>
      </c>
      <c r="J51" s="13">
        <f t="shared" si="55"/>
        <v>35940000</v>
      </c>
      <c r="K51" s="13">
        <f t="shared" si="46"/>
        <v>220259998.31999999</v>
      </c>
      <c r="L51" s="13">
        <f t="shared" si="47"/>
        <v>22025999.832000002</v>
      </c>
      <c r="M51" s="14">
        <f t="shared" si="56"/>
        <v>242285998.15200001</v>
      </c>
      <c r="N51" s="13">
        <f t="shared" si="57"/>
        <v>2157714001.848</v>
      </c>
      <c r="O51" s="12">
        <v>2460000000</v>
      </c>
      <c r="R51" s="15">
        <f t="shared" si="50"/>
        <v>-302285998.15199995</v>
      </c>
      <c r="S51" s="66">
        <f t="shared" si="51"/>
        <v>-60000000</v>
      </c>
    </row>
  </sheetData>
  <mergeCells count="4">
    <mergeCell ref="A5:A14"/>
    <mergeCell ref="A19:A29"/>
    <mergeCell ref="A33:A39"/>
    <mergeCell ref="A42:A51"/>
  </mergeCells>
  <phoneticPr fontId="1" type="noConversion"/>
  <pageMargins left="0.7" right="0.7" top="0.75" bottom="0.75" header="0.3" footer="0.3"/>
  <pageSetup paperSize="9" scale="4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I12" sqref="I12"/>
    </sheetView>
  </sheetViews>
  <sheetFormatPr defaultRowHeight="17.399999999999999" x14ac:dyDescent="0.4"/>
  <cols>
    <col min="6" max="6" width="9" style="19"/>
    <col min="7" max="7" width="14.3984375" style="1" bestFit="1" customWidth="1"/>
    <col min="8" max="8" width="14.3984375" bestFit="1" customWidth="1"/>
    <col min="9" max="9" width="12.69921875" bestFit="1" customWidth="1"/>
  </cols>
  <sheetData>
    <row r="1" spans="2:9" x14ac:dyDescent="0.4">
      <c r="E1" t="s">
        <v>138</v>
      </c>
      <c r="F1" s="19" t="s">
        <v>139</v>
      </c>
      <c r="G1" s="1" t="s">
        <v>140</v>
      </c>
      <c r="H1" t="s">
        <v>141</v>
      </c>
      <c r="I1" t="s">
        <v>142</v>
      </c>
    </row>
    <row r="2" spans="2:9" x14ac:dyDescent="0.4">
      <c r="B2" t="s">
        <v>136</v>
      </c>
      <c r="C2" t="s">
        <v>135</v>
      </c>
      <c r="D2" t="s">
        <v>131</v>
      </c>
      <c r="E2">
        <v>1983</v>
      </c>
      <c r="F2" s="19">
        <f>E2/3.3</f>
        <v>600.90909090909099</v>
      </c>
      <c r="G2" s="1">
        <f>F2*800000</f>
        <v>480727272.72727281</v>
      </c>
      <c r="H2" s="1">
        <f>F2*600000</f>
        <v>360545454.54545462</v>
      </c>
      <c r="I2" s="1">
        <f>F2*200000</f>
        <v>120181818.1818182</v>
      </c>
    </row>
    <row r="3" spans="2:9" x14ac:dyDescent="0.4">
      <c r="B3" t="s">
        <v>136</v>
      </c>
      <c r="C3" t="s">
        <v>135</v>
      </c>
      <c r="D3" t="s">
        <v>132</v>
      </c>
      <c r="E3">
        <v>2955</v>
      </c>
      <c r="F3" s="19">
        <f t="shared" ref="F3:F5" si="0">E3/3.3</f>
        <v>895.4545454545455</v>
      </c>
      <c r="G3" s="1">
        <f t="shared" ref="G3:G5" si="1">F3*800000</f>
        <v>716363636.36363637</v>
      </c>
      <c r="H3" s="1">
        <f t="shared" ref="H3:H5" si="2">F3*600000</f>
        <v>537272727.27272725</v>
      </c>
      <c r="I3" s="1">
        <f t="shared" ref="I3:I5" si="3">F3*200000</f>
        <v>179090909.09090909</v>
      </c>
    </row>
    <row r="4" spans="2:9" x14ac:dyDescent="0.4">
      <c r="B4" t="s">
        <v>137</v>
      </c>
      <c r="C4" t="s">
        <v>135</v>
      </c>
      <c r="D4" t="s">
        <v>133</v>
      </c>
      <c r="E4">
        <v>380</v>
      </c>
      <c r="F4" s="19">
        <f t="shared" si="0"/>
        <v>115.15151515151516</v>
      </c>
      <c r="G4" s="1">
        <f t="shared" si="1"/>
        <v>92121212.121212125</v>
      </c>
      <c r="H4" s="1">
        <f t="shared" si="2"/>
        <v>69090909.090909094</v>
      </c>
      <c r="I4" s="1">
        <f t="shared" si="3"/>
        <v>23030303.030303031</v>
      </c>
    </row>
    <row r="5" spans="2:9" x14ac:dyDescent="0.4">
      <c r="B5" t="s">
        <v>136</v>
      </c>
      <c r="C5" t="s">
        <v>135</v>
      </c>
      <c r="D5" t="s">
        <v>134</v>
      </c>
      <c r="E5">
        <v>298</v>
      </c>
      <c r="F5" s="19">
        <f t="shared" si="0"/>
        <v>90.303030303030312</v>
      </c>
      <c r="G5" s="1">
        <f t="shared" si="1"/>
        <v>72242424.24242425</v>
      </c>
      <c r="H5" s="1">
        <f t="shared" si="2"/>
        <v>54181818.181818187</v>
      </c>
      <c r="I5" s="1">
        <f t="shared" si="3"/>
        <v>18060606.060606062</v>
      </c>
    </row>
    <row r="7" spans="2:9" x14ac:dyDescent="0.4">
      <c r="F7" s="19" t="s">
        <v>143</v>
      </c>
      <c r="G7" s="1">
        <f>SUM(G2:G5)</f>
        <v>1361454545.4545457</v>
      </c>
      <c r="H7" s="1">
        <f t="shared" ref="H7:I7" si="4">SUM(H2:H5)</f>
        <v>1021090909.0909092</v>
      </c>
      <c r="I7" s="1">
        <f t="shared" si="4"/>
        <v>340363636.36363643</v>
      </c>
    </row>
  </sheetData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9" workbookViewId="0">
      <selection activeCell="B2" sqref="B2"/>
    </sheetView>
  </sheetViews>
  <sheetFormatPr defaultRowHeight="17.399999999999999" x14ac:dyDescent="0.4"/>
  <sheetData/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8"/>
  <sheetViews>
    <sheetView zoomScale="85" zoomScaleNormal="85" workbookViewId="0">
      <selection activeCell="O13" sqref="O13"/>
    </sheetView>
  </sheetViews>
  <sheetFormatPr defaultColWidth="9" defaultRowHeight="19.2" x14ac:dyDescent="0.4"/>
  <cols>
    <col min="1" max="1" width="9" style="34"/>
    <col min="2" max="2" width="13.09765625" style="34" bestFit="1" customWidth="1"/>
    <col min="3" max="3" width="23.3984375" style="34" bestFit="1" customWidth="1"/>
    <col min="4" max="4" width="7.59765625" style="34" bestFit="1" customWidth="1"/>
    <col min="5" max="16384" width="9" style="34"/>
  </cols>
  <sheetData>
    <row r="2" spans="2:5" x14ac:dyDescent="0.4">
      <c r="C2" s="34" t="s">
        <v>198</v>
      </c>
      <c r="D2" s="34">
        <v>490</v>
      </c>
    </row>
    <row r="3" spans="2:5" x14ac:dyDescent="0.4">
      <c r="C3" s="34" t="s">
        <v>197</v>
      </c>
      <c r="D3" s="34">
        <v>450</v>
      </c>
    </row>
    <row r="4" spans="2:5" x14ac:dyDescent="0.4">
      <c r="C4" s="34" t="s">
        <v>171</v>
      </c>
      <c r="D4" s="69">
        <v>5200</v>
      </c>
    </row>
    <row r="5" spans="2:5" x14ac:dyDescent="0.4">
      <c r="C5" s="34" t="s">
        <v>172</v>
      </c>
      <c r="D5" s="69">
        <v>7000</v>
      </c>
    </row>
    <row r="6" spans="2:5" ht="19.8" thickBot="1" x14ac:dyDescent="0.45">
      <c r="C6" s="69"/>
    </row>
    <row r="7" spans="2:5" x14ac:dyDescent="0.4">
      <c r="B7" s="87" t="s">
        <v>209</v>
      </c>
      <c r="C7" s="88"/>
      <c r="D7" s="89"/>
    </row>
    <row r="8" spans="2:5" x14ac:dyDescent="0.4">
      <c r="B8" s="79" t="s">
        <v>11</v>
      </c>
      <c r="C8" s="71" t="s">
        <v>117</v>
      </c>
      <c r="D8" s="72">
        <v>1141</v>
      </c>
    </row>
    <row r="9" spans="2:5" x14ac:dyDescent="0.4">
      <c r="B9" s="79" t="s">
        <v>3</v>
      </c>
      <c r="C9" s="71" t="s">
        <v>118</v>
      </c>
      <c r="D9" s="72">
        <f>160000*6.585/100*31/365+10000*7.342/100*31/365</f>
        <v>957.19506849315064</v>
      </c>
    </row>
    <row r="10" spans="2:5" x14ac:dyDescent="0.4">
      <c r="B10" s="79" t="s">
        <v>3</v>
      </c>
      <c r="C10" s="71" t="s">
        <v>119</v>
      </c>
      <c r="D10" s="72">
        <f>31000*9.25/100*31/365</f>
        <v>243.54109589041096</v>
      </c>
    </row>
    <row r="11" spans="2:5" x14ac:dyDescent="0.4">
      <c r="B11" s="79" t="s">
        <v>3</v>
      </c>
      <c r="C11" s="71" t="s">
        <v>120</v>
      </c>
      <c r="D11" s="72">
        <f>18300*13.3/100*31/365</f>
        <v>206.71479452054797</v>
      </c>
    </row>
    <row r="12" spans="2:5" x14ac:dyDescent="0.4">
      <c r="B12" s="79" t="s">
        <v>39</v>
      </c>
      <c r="C12" s="71" t="s">
        <v>121</v>
      </c>
      <c r="D12" s="72">
        <f>36400*5.59/100*31/365+8800*6.51/100*31/365</f>
        <v>221.47079452054794</v>
      </c>
    </row>
    <row r="13" spans="2:5" x14ac:dyDescent="0.4">
      <c r="B13" s="79" t="s">
        <v>39</v>
      </c>
      <c r="C13" s="71" t="s">
        <v>122</v>
      </c>
      <c r="D13" s="72">
        <f>9600*13.5/100*31/365</f>
        <v>110.07123287671233</v>
      </c>
    </row>
    <row r="14" spans="2:5" x14ac:dyDescent="0.4">
      <c r="B14" s="79" t="s">
        <v>13</v>
      </c>
      <c r="C14" s="71" t="s">
        <v>123</v>
      </c>
      <c r="D14" s="72">
        <f>38000*6.73/100*31/365+50</f>
        <v>267.20383561643837</v>
      </c>
    </row>
    <row r="15" spans="2:5" x14ac:dyDescent="0.4">
      <c r="B15" s="80" t="s">
        <v>207</v>
      </c>
      <c r="C15" s="73"/>
      <c r="D15" s="74">
        <f>SUM(D8:D14)</f>
        <v>3147.1968219178079</v>
      </c>
      <c r="E15" s="70"/>
    </row>
    <row r="16" spans="2:5" x14ac:dyDescent="0.4">
      <c r="B16" s="79"/>
      <c r="C16" s="75" t="s">
        <v>211</v>
      </c>
      <c r="D16" s="76">
        <v>480</v>
      </c>
    </row>
    <row r="17" spans="2:5" x14ac:dyDescent="0.4">
      <c r="B17" s="79"/>
      <c r="C17" s="75" t="s">
        <v>212</v>
      </c>
      <c r="D17" s="76">
        <v>560</v>
      </c>
    </row>
    <row r="18" spans="2:5" ht="19.8" thickBot="1" x14ac:dyDescent="0.45">
      <c r="B18" s="81" t="s">
        <v>208</v>
      </c>
      <c r="C18" s="77"/>
      <c r="D18" s="78">
        <f>SUM(D15,D16:D17)</f>
        <v>4187.1968219178079</v>
      </c>
      <c r="E18" s="70"/>
    </row>
  </sheetData>
  <mergeCells count="1">
    <mergeCell ref="B7:D7"/>
  </mergeCells>
  <phoneticPr fontId="1" type="noConversion"/>
  <pageMargins left="0.7" right="0.7" top="0.75" bottom="0.75" header="0.3" footer="0.3"/>
  <pageSetup paperSize="9"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T68"/>
  <sheetViews>
    <sheetView zoomScale="85" zoomScaleNormal="85" workbookViewId="0">
      <selection activeCell="F28" sqref="F28"/>
    </sheetView>
  </sheetViews>
  <sheetFormatPr defaultRowHeight="17.399999999999999" x14ac:dyDescent="0.4"/>
  <cols>
    <col min="2" max="2" width="13.19921875" bestFit="1" customWidth="1"/>
    <col min="3" max="3" width="23.5" bestFit="1" customWidth="1"/>
    <col min="4" max="4" width="12.59765625" style="6" bestFit="1" customWidth="1"/>
    <col min="5" max="5" width="12.59765625" style="6" customWidth="1"/>
    <col min="6" max="6" width="26.19921875" bestFit="1" customWidth="1"/>
    <col min="7" max="7" width="16.09765625" style="6" bestFit="1" customWidth="1"/>
    <col min="8" max="8" width="12.59765625" style="6" bestFit="1" customWidth="1"/>
    <col min="9" max="9" width="11" bestFit="1" customWidth="1"/>
    <col min="10" max="10" width="22.8984375" bestFit="1" customWidth="1"/>
    <col min="12" max="12" width="11.8984375" bestFit="1" customWidth="1"/>
    <col min="15" max="15" width="10.19921875" bestFit="1" customWidth="1"/>
    <col min="17" max="17" width="65.09765625" bestFit="1" customWidth="1"/>
    <col min="19" max="19" width="11.69921875" bestFit="1" customWidth="1"/>
    <col min="20" max="20" width="12.69921875" bestFit="1" customWidth="1"/>
  </cols>
  <sheetData>
    <row r="2" spans="2:20" x14ac:dyDescent="0.4">
      <c r="C2" t="s">
        <v>23</v>
      </c>
      <c r="D2" s="6" t="s">
        <v>0</v>
      </c>
      <c r="E2" s="6" t="s">
        <v>58</v>
      </c>
      <c r="F2" t="s">
        <v>84</v>
      </c>
      <c r="G2" s="6" t="s">
        <v>1</v>
      </c>
      <c r="H2" s="6" t="s">
        <v>2</v>
      </c>
      <c r="I2" s="5" t="s">
        <v>9</v>
      </c>
      <c r="J2" s="5" t="s">
        <v>70</v>
      </c>
      <c r="K2" s="3" t="s">
        <v>5</v>
      </c>
      <c r="L2" s="5" t="s">
        <v>8</v>
      </c>
      <c r="M2" s="5" t="s">
        <v>26</v>
      </c>
      <c r="O2" s="2"/>
      <c r="Q2" s="2" t="s">
        <v>128</v>
      </c>
      <c r="S2" s="6"/>
      <c r="T2" s="6"/>
    </row>
    <row r="3" spans="2:20" x14ac:dyDescent="0.4">
      <c r="B3" t="s">
        <v>22</v>
      </c>
      <c r="C3" t="s">
        <v>10</v>
      </c>
      <c r="D3" s="6">
        <v>55340</v>
      </c>
      <c r="F3" t="s">
        <v>24</v>
      </c>
      <c r="G3" s="6">
        <v>310000000</v>
      </c>
      <c r="H3" s="6">
        <v>2440000</v>
      </c>
      <c r="I3" s="2">
        <v>45240</v>
      </c>
      <c r="J3" s="20" t="s">
        <v>177</v>
      </c>
      <c r="K3" s="3">
        <v>9.2499999999999999E-2</v>
      </c>
      <c r="L3" s="4">
        <v>45787</v>
      </c>
      <c r="M3" t="s">
        <v>16</v>
      </c>
      <c r="N3" t="s">
        <v>30</v>
      </c>
      <c r="O3" s="2"/>
      <c r="Q3" s="2"/>
    </row>
    <row r="4" spans="2:20" x14ac:dyDescent="0.4">
      <c r="B4" t="s">
        <v>22</v>
      </c>
      <c r="C4" t="s">
        <v>10</v>
      </c>
      <c r="D4" s="6">
        <v>55340</v>
      </c>
      <c r="F4" t="s">
        <v>25</v>
      </c>
      <c r="G4" s="6">
        <v>183000000</v>
      </c>
      <c r="H4" s="6">
        <v>2070000</v>
      </c>
      <c r="I4" s="2">
        <v>45245</v>
      </c>
      <c r="J4" s="20" t="s">
        <v>176</v>
      </c>
      <c r="K4" s="3">
        <v>0.13300000000000001</v>
      </c>
      <c r="L4" s="4">
        <v>45529</v>
      </c>
      <c r="M4" t="s">
        <v>17</v>
      </c>
      <c r="N4" t="s">
        <v>3</v>
      </c>
      <c r="O4" s="2"/>
      <c r="Q4" s="2"/>
    </row>
    <row r="5" spans="2:20" x14ac:dyDescent="0.4">
      <c r="B5" t="s">
        <v>22</v>
      </c>
      <c r="C5" t="s">
        <v>10</v>
      </c>
      <c r="D5" s="6">
        <v>55340</v>
      </c>
      <c r="F5" t="s">
        <v>38</v>
      </c>
      <c r="G5" s="6">
        <v>96000000</v>
      </c>
      <c r="H5" s="6">
        <v>1100000</v>
      </c>
      <c r="I5" s="2">
        <v>45235</v>
      </c>
      <c r="J5" s="2">
        <v>45236</v>
      </c>
      <c r="K5" s="3">
        <v>0.13500000000000001</v>
      </c>
      <c r="L5" s="4">
        <v>45535</v>
      </c>
      <c r="N5" t="s">
        <v>39</v>
      </c>
      <c r="O5" s="2"/>
      <c r="Q5" s="2"/>
    </row>
    <row r="6" spans="2:20" s="24" customFormat="1" x14ac:dyDescent="0.4">
      <c r="B6" s="24" t="s">
        <v>81</v>
      </c>
      <c r="C6" s="24" t="s">
        <v>82</v>
      </c>
      <c r="D6" s="25">
        <v>957095</v>
      </c>
      <c r="E6" s="25"/>
      <c r="F6" s="24" t="s">
        <v>85</v>
      </c>
      <c r="G6" s="25"/>
      <c r="H6" s="25">
        <v>455888</v>
      </c>
      <c r="I6" s="26">
        <v>45257</v>
      </c>
      <c r="J6" s="26"/>
      <c r="K6" s="27"/>
      <c r="L6" s="28"/>
      <c r="Q6" s="26" t="s">
        <v>129</v>
      </c>
    </row>
    <row r="7" spans="2:20" x14ac:dyDescent="0.4">
      <c r="B7" t="s">
        <v>22</v>
      </c>
      <c r="C7" t="s">
        <v>18</v>
      </c>
      <c r="D7" s="6">
        <v>957095</v>
      </c>
      <c r="F7" t="s">
        <v>86</v>
      </c>
      <c r="G7" s="6">
        <v>2052750</v>
      </c>
      <c r="H7" s="6">
        <v>250000</v>
      </c>
      <c r="I7" s="2">
        <v>45257</v>
      </c>
      <c r="J7" s="2"/>
      <c r="K7" s="3"/>
      <c r="L7" s="4"/>
      <c r="O7" s="2"/>
      <c r="Q7" s="2"/>
    </row>
    <row r="8" spans="2:20" s="24" customFormat="1" x14ac:dyDescent="0.4">
      <c r="B8" s="24" t="s">
        <v>7</v>
      </c>
      <c r="C8" s="24" t="s">
        <v>27</v>
      </c>
      <c r="D8" s="25">
        <v>2650</v>
      </c>
      <c r="E8" s="25"/>
      <c r="F8" s="24" t="s">
        <v>28</v>
      </c>
      <c r="G8" s="25">
        <v>1600000000</v>
      </c>
      <c r="H8" s="25">
        <v>8950000</v>
      </c>
      <c r="I8" s="26">
        <v>45253</v>
      </c>
      <c r="J8" s="29" t="s">
        <v>90</v>
      </c>
      <c r="K8" s="27">
        <v>6.5799999999999997E-2</v>
      </c>
      <c r="L8" s="28">
        <v>45770</v>
      </c>
      <c r="M8" s="24" t="s">
        <v>16</v>
      </c>
      <c r="N8" s="24" t="s">
        <v>31</v>
      </c>
      <c r="O8" s="26"/>
      <c r="Q8" s="26"/>
      <c r="S8" s="25"/>
      <c r="T8" s="25"/>
    </row>
    <row r="9" spans="2:20" x14ac:dyDescent="0.4">
      <c r="B9" t="s">
        <v>4</v>
      </c>
      <c r="C9" t="s">
        <v>27</v>
      </c>
      <c r="D9" s="6">
        <v>2650</v>
      </c>
      <c r="F9" t="s">
        <v>29</v>
      </c>
      <c r="G9" s="6">
        <v>100000000</v>
      </c>
      <c r="H9" s="6">
        <v>624000</v>
      </c>
      <c r="I9" s="2">
        <v>45232</v>
      </c>
      <c r="J9" s="5" t="s">
        <v>90</v>
      </c>
      <c r="K9" s="3">
        <v>7.3400000000000007E-2</v>
      </c>
      <c r="L9" s="4">
        <v>45232</v>
      </c>
      <c r="M9" t="s">
        <v>17</v>
      </c>
      <c r="N9" t="s">
        <v>32</v>
      </c>
      <c r="O9" s="2"/>
    </row>
    <row r="10" spans="2:20" s="24" customFormat="1" x14ac:dyDescent="0.4">
      <c r="B10" s="24" t="s">
        <v>6</v>
      </c>
      <c r="C10" s="24" t="s">
        <v>33</v>
      </c>
      <c r="D10" s="25">
        <v>38859311</v>
      </c>
      <c r="E10" s="25"/>
      <c r="F10" s="24" t="s">
        <v>34</v>
      </c>
      <c r="G10" s="25">
        <v>1650000</v>
      </c>
      <c r="H10" s="25">
        <v>558531</v>
      </c>
      <c r="I10" s="26">
        <v>45259</v>
      </c>
      <c r="J10" s="26">
        <v>45229</v>
      </c>
      <c r="K10" s="27">
        <v>8.9800000000000005E-2</v>
      </c>
      <c r="L10" s="28">
        <v>45320</v>
      </c>
      <c r="N10" s="24" t="s">
        <v>36</v>
      </c>
      <c r="O10" s="26"/>
      <c r="Q10" s="26"/>
    </row>
    <row r="11" spans="2:20" x14ac:dyDescent="0.4">
      <c r="B11" t="s">
        <v>6</v>
      </c>
      <c r="C11" t="s">
        <v>33</v>
      </c>
      <c r="D11" s="6">
        <v>38859311</v>
      </c>
      <c r="F11" t="s">
        <v>35</v>
      </c>
      <c r="G11" s="6">
        <v>1469000000</v>
      </c>
      <c r="H11" s="6">
        <v>12632226</v>
      </c>
      <c r="I11" s="2">
        <v>45260</v>
      </c>
      <c r="J11" s="2">
        <v>45229</v>
      </c>
      <c r="K11" s="3">
        <v>6.8000000000000005E-2</v>
      </c>
      <c r="L11" s="4">
        <v>48879</v>
      </c>
      <c r="N11" t="s">
        <v>37</v>
      </c>
      <c r="O11" s="2"/>
      <c r="Q11" s="2"/>
    </row>
    <row r="12" spans="2:20" s="24" customFormat="1" x14ac:dyDescent="0.4">
      <c r="B12" s="24" t="s">
        <v>40</v>
      </c>
      <c r="C12" s="24" t="s">
        <v>41</v>
      </c>
      <c r="D12" s="25">
        <v>112195</v>
      </c>
      <c r="E12" s="25"/>
      <c r="F12" s="24" t="s">
        <v>42</v>
      </c>
      <c r="G12" s="25">
        <v>364000000</v>
      </c>
      <c r="H12" s="25">
        <v>1728152</v>
      </c>
      <c r="I12" s="26">
        <v>45231</v>
      </c>
      <c r="J12" s="26">
        <v>45231</v>
      </c>
      <c r="K12" s="27">
        <v>5.5899999999999998E-2</v>
      </c>
      <c r="L12" s="28">
        <v>45748</v>
      </c>
      <c r="N12" s="24" t="s">
        <v>39</v>
      </c>
      <c r="O12" s="26"/>
      <c r="Q12" s="26" t="s">
        <v>178</v>
      </c>
    </row>
    <row r="13" spans="2:20" x14ac:dyDescent="0.4">
      <c r="B13" t="s">
        <v>12</v>
      </c>
      <c r="C13" t="s">
        <v>41</v>
      </c>
      <c r="D13" s="6">
        <v>112195</v>
      </c>
      <c r="F13" t="s">
        <v>87</v>
      </c>
      <c r="G13" s="6">
        <v>88000000</v>
      </c>
      <c r="H13" s="1">
        <v>480000</v>
      </c>
      <c r="I13" s="2">
        <v>45231</v>
      </c>
      <c r="J13" s="2">
        <v>45231</v>
      </c>
      <c r="K13" s="3">
        <v>6.5100000000000005E-2</v>
      </c>
      <c r="L13" s="4">
        <v>45292</v>
      </c>
      <c r="N13" t="s">
        <v>39</v>
      </c>
    </row>
    <row r="14" spans="2:20" x14ac:dyDescent="0.4">
      <c r="B14" t="s">
        <v>12</v>
      </c>
      <c r="C14" t="s">
        <v>41</v>
      </c>
      <c r="D14" s="6">
        <v>55255</v>
      </c>
      <c r="F14" t="s">
        <v>88</v>
      </c>
      <c r="H14" s="1">
        <v>1549268</v>
      </c>
      <c r="I14" s="2">
        <v>45257</v>
      </c>
      <c r="J14" s="2"/>
      <c r="K14" s="3"/>
      <c r="L14" s="4"/>
    </row>
    <row r="15" spans="2:20" s="24" customFormat="1" x14ac:dyDescent="0.4">
      <c r="B15" s="24" t="s">
        <v>54</v>
      </c>
      <c r="C15" s="24" t="s">
        <v>55</v>
      </c>
      <c r="D15" s="30">
        <v>400193</v>
      </c>
      <c r="E15" s="25">
        <v>350000</v>
      </c>
      <c r="F15" s="24" t="s">
        <v>56</v>
      </c>
      <c r="G15" s="25"/>
      <c r="H15" s="25"/>
      <c r="I15" s="26">
        <v>45241</v>
      </c>
      <c r="J15" s="26">
        <v>45240</v>
      </c>
      <c r="O15" s="26"/>
      <c r="Q15" s="26"/>
    </row>
    <row r="16" spans="2:20" s="24" customFormat="1" x14ac:dyDescent="0.4">
      <c r="B16" s="24" t="s">
        <v>52</v>
      </c>
      <c r="C16" s="24" t="s">
        <v>43</v>
      </c>
      <c r="D16" s="25">
        <v>237869</v>
      </c>
      <c r="E16" s="25"/>
      <c r="F16" s="24" t="s">
        <v>44</v>
      </c>
      <c r="G16" s="25">
        <v>88800000</v>
      </c>
      <c r="H16" s="25">
        <v>1970000</v>
      </c>
      <c r="I16" s="26">
        <v>45240</v>
      </c>
      <c r="J16" s="26">
        <v>45240</v>
      </c>
      <c r="L16" s="28">
        <v>47309</v>
      </c>
      <c r="N16" s="24" t="s">
        <v>45</v>
      </c>
      <c r="O16" s="26"/>
      <c r="Q16" s="26"/>
    </row>
    <row r="17" spans="1:20" x14ac:dyDescent="0.4">
      <c r="B17" t="s">
        <v>52</v>
      </c>
      <c r="C17" t="s">
        <v>14</v>
      </c>
      <c r="D17" s="6">
        <v>237869</v>
      </c>
      <c r="F17" t="s">
        <v>67</v>
      </c>
      <c r="H17" s="6">
        <v>2034284</v>
      </c>
      <c r="I17" s="2">
        <v>45255</v>
      </c>
      <c r="O17" s="2"/>
      <c r="S17" s="6"/>
    </row>
    <row r="18" spans="1:20" x14ac:dyDescent="0.4">
      <c r="B18" t="s">
        <v>52</v>
      </c>
      <c r="C18" t="s">
        <v>14</v>
      </c>
      <c r="D18" s="6">
        <v>237869</v>
      </c>
      <c r="F18" t="s">
        <v>59</v>
      </c>
      <c r="H18" s="6">
        <v>1508911</v>
      </c>
      <c r="I18" s="2">
        <v>45256</v>
      </c>
      <c r="O18" s="2"/>
      <c r="Q18" s="2"/>
    </row>
    <row r="19" spans="1:20" x14ac:dyDescent="0.4">
      <c r="B19" t="s">
        <v>52</v>
      </c>
      <c r="C19" t="s">
        <v>14</v>
      </c>
      <c r="D19" s="6">
        <v>237869</v>
      </c>
      <c r="F19" t="s">
        <v>60</v>
      </c>
      <c r="G19" s="6">
        <v>14105720</v>
      </c>
      <c r="H19" s="6">
        <v>555079</v>
      </c>
      <c r="I19" s="2">
        <v>45235</v>
      </c>
      <c r="J19" s="2">
        <v>45236</v>
      </c>
      <c r="K19">
        <v>15.5</v>
      </c>
      <c r="L19" s="4">
        <v>46147</v>
      </c>
      <c r="M19" t="s">
        <v>69</v>
      </c>
      <c r="O19" s="2"/>
      <c r="Q19" s="2"/>
    </row>
    <row r="20" spans="1:20" x14ac:dyDescent="0.4">
      <c r="B20" t="s">
        <v>52</v>
      </c>
      <c r="C20" t="s">
        <v>14</v>
      </c>
      <c r="D20" s="6">
        <v>237869</v>
      </c>
      <c r="F20" t="s">
        <v>175</v>
      </c>
      <c r="H20" s="6">
        <v>340000</v>
      </c>
      <c r="I20" s="2">
        <v>45246</v>
      </c>
      <c r="J20" s="2">
        <v>45245</v>
      </c>
      <c r="O20" s="2"/>
      <c r="Q20" s="2"/>
    </row>
    <row r="21" spans="1:20" x14ac:dyDescent="0.4">
      <c r="B21" t="s">
        <v>52</v>
      </c>
      <c r="C21" t="s">
        <v>14</v>
      </c>
      <c r="D21" s="6">
        <v>237869</v>
      </c>
      <c r="F21" t="s">
        <v>174</v>
      </c>
      <c r="H21" s="6">
        <v>213095</v>
      </c>
      <c r="I21" s="2">
        <v>45245</v>
      </c>
      <c r="J21" s="2">
        <v>45245</v>
      </c>
      <c r="O21" s="2"/>
      <c r="Q21" s="2"/>
    </row>
    <row r="22" spans="1:20" s="24" customFormat="1" x14ac:dyDescent="0.4">
      <c r="B22" s="24" t="s">
        <v>53</v>
      </c>
      <c r="C22" s="24" t="s">
        <v>15</v>
      </c>
      <c r="D22" s="30">
        <v>3383903</v>
      </c>
      <c r="E22" s="30"/>
      <c r="F22" s="24" t="s">
        <v>63</v>
      </c>
      <c r="G22" s="25">
        <v>-379998677</v>
      </c>
      <c r="H22" s="25">
        <v>2240000</v>
      </c>
      <c r="I22" s="26">
        <v>45253</v>
      </c>
      <c r="O22" s="26"/>
      <c r="Q22" s="26"/>
    </row>
    <row r="23" spans="1:20" s="24" customFormat="1" x14ac:dyDescent="0.4">
      <c r="B23" s="24" t="s">
        <v>46</v>
      </c>
      <c r="C23" s="24" t="s">
        <v>47</v>
      </c>
      <c r="D23" s="25">
        <v>1943808</v>
      </c>
      <c r="E23" s="25"/>
      <c r="F23" s="24" t="s">
        <v>48</v>
      </c>
      <c r="G23" s="25">
        <v>69655348</v>
      </c>
      <c r="H23" s="25">
        <v>1770000</v>
      </c>
      <c r="I23" s="26">
        <v>45259</v>
      </c>
      <c r="J23" s="26">
        <v>45229</v>
      </c>
      <c r="K23" s="27">
        <v>8.3900000000000002E-2</v>
      </c>
      <c r="L23" s="28">
        <v>46597</v>
      </c>
      <c r="M23" s="24" t="s">
        <v>69</v>
      </c>
      <c r="O23" s="26"/>
      <c r="Q23" s="26"/>
    </row>
    <row r="24" spans="1:20" x14ac:dyDescent="0.4">
      <c r="B24" t="s">
        <v>46</v>
      </c>
      <c r="C24" t="s">
        <v>47</v>
      </c>
      <c r="D24" s="6">
        <v>1943808</v>
      </c>
      <c r="F24" t="s">
        <v>61</v>
      </c>
      <c r="H24" s="6">
        <v>2029600</v>
      </c>
      <c r="I24" s="2">
        <v>45256</v>
      </c>
      <c r="O24" s="2"/>
      <c r="Q24" s="2"/>
    </row>
    <row r="25" spans="1:20" x14ac:dyDescent="0.4">
      <c r="B25" t="s">
        <v>46</v>
      </c>
      <c r="C25" t="s">
        <v>47</v>
      </c>
      <c r="D25" s="6">
        <v>1943808</v>
      </c>
      <c r="F25" t="s">
        <v>62</v>
      </c>
      <c r="G25" s="6">
        <v>8253862</v>
      </c>
      <c r="H25" s="6">
        <v>1430000</v>
      </c>
      <c r="I25" s="2">
        <v>45257</v>
      </c>
      <c r="K25">
        <v>13.2</v>
      </c>
      <c r="L25" s="4">
        <v>45409</v>
      </c>
      <c r="O25" s="2"/>
      <c r="Q25" s="2"/>
    </row>
    <row r="26" spans="1:20" x14ac:dyDescent="0.4">
      <c r="B26" t="s">
        <v>46</v>
      </c>
      <c r="C26" t="s">
        <v>47</v>
      </c>
      <c r="D26" s="6">
        <v>1943808</v>
      </c>
      <c r="F26" t="s">
        <v>51</v>
      </c>
      <c r="H26" s="6">
        <v>1500000</v>
      </c>
      <c r="I26" s="2">
        <v>45248</v>
      </c>
      <c r="O26" s="2"/>
      <c r="Q26" s="2"/>
    </row>
    <row r="27" spans="1:20" x14ac:dyDescent="0.4">
      <c r="B27" t="s">
        <v>46</v>
      </c>
      <c r="C27" t="s">
        <v>47</v>
      </c>
      <c r="D27" s="6">
        <v>1943808</v>
      </c>
      <c r="F27" t="s">
        <v>49</v>
      </c>
      <c r="G27" s="6">
        <v>90000000</v>
      </c>
      <c r="H27" s="6">
        <v>400000</v>
      </c>
      <c r="I27" s="2">
        <v>45248</v>
      </c>
      <c r="K27" s="3">
        <v>5.7000000000000002E-2</v>
      </c>
      <c r="L27" s="4">
        <v>45400</v>
      </c>
      <c r="M27" t="s">
        <v>17</v>
      </c>
      <c r="O27" s="2"/>
      <c r="Q27" s="2"/>
    </row>
    <row r="28" spans="1:20" s="31" customFormat="1" ht="18" thickBot="1" x14ac:dyDescent="0.45">
      <c r="B28" s="31" t="s">
        <v>46</v>
      </c>
      <c r="C28" s="31" t="s">
        <v>50</v>
      </c>
      <c r="D28" s="32">
        <v>3000000</v>
      </c>
      <c r="E28" s="32"/>
      <c r="F28" s="31" t="s">
        <v>57</v>
      </c>
      <c r="G28" s="32"/>
      <c r="H28" s="32"/>
      <c r="O28" s="33"/>
      <c r="Q28" s="33"/>
    </row>
    <row r="29" spans="1:20" s="21" customFormat="1" ht="18" thickTop="1" x14ac:dyDescent="0.4">
      <c r="A29" s="21" t="s">
        <v>20</v>
      </c>
      <c r="B29" s="21" t="s">
        <v>53</v>
      </c>
      <c r="C29" s="21" t="s">
        <v>64</v>
      </c>
      <c r="D29" s="22">
        <v>292685</v>
      </c>
      <c r="E29" s="22"/>
      <c r="F29" s="21" t="s">
        <v>91</v>
      </c>
      <c r="G29" s="6">
        <v>4605804</v>
      </c>
      <c r="H29" s="22">
        <v>675038</v>
      </c>
      <c r="J29" s="23">
        <v>45229</v>
      </c>
      <c r="O29" s="23"/>
      <c r="Q29" s="23" t="s">
        <v>83</v>
      </c>
    </row>
    <row r="30" spans="1:20" x14ac:dyDescent="0.4">
      <c r="A30" t="s">
        <v>20</v>
      </c>
      <c r="B30" t="s">
        <v>52</v>
      </c>
      <c r="C30" t="s">
        <v>64</v>
      </c>
      <c r="D30" s="6">
        <v>292685</v>
      </c>
      <c r="F30" t="s">
        <v>71</v>
      </c>
      <c r="G30" s="6">
        <v>19763467</v>
      </c>
      <c r="H30" s="6">
        <v>1020960</v>
      </c>
      <c r="J30" s="2">
        <v>45232</v>
      </c>
      <c r="O30" s="2"/>
      <c r="Q30" s="2" t="s">
        <v>124</v>
      </c>
    </row>
    <row r="31" spans="1:20" x14ac:dyDescent="0.4">
      <c r="A31" t="s">
        <v>20</v>
      </c>
      <c r="B31" t="s">
        <v>52</v>
      </c>
      <c r="C31" t="s">
        <v>64</v>
      </c>
      <c r="D31" s="6">
        <v>292685</v>
      </c>
      <c r="F31" t="s">
        <v>125</v>
      </c>
      <c r="G31" s="6">
        <v>78738990</v>
      </c>
      <c r="H31" s="6">
        <v>2209310</v>
      </c>
      <c r="J31" s="2">
        <v>45236</v>
      </c>
      <c r="O31" s="2"/>
      <c r="Q31" s="2" t="s">
        <v>127</v>
      </c>
      <c r="S31" s="6"/>
    </row>
    <row r="32" spans="1:20" x14ac:dyDescent="0.4">
      <c r="A32" t="s">
        <v>20</v>
      </c>
      <c r="B32" t="s">
        <v>52</v>
      </c>
      <c r="C32" t="s">
        <v>64</v>
      </c>
      <c r="D32" s="6">
        <v>292685</v>
      </c>
      <c r="F32" t="s">
        <v>126</v>
      </c>
      <c r="G32" s="6">
        <v>47321392</v>
      </c>
      <c r="H32" s="6">
        <v>1331636</v>
      </c>
      <c r="J32" s="2">
        <v>45236</v>
      </c>
      <c r="O32" s="2"/>
      <c r="Q32" s="2" t="s">
        <v>130</v>
      </c>
      <c r="S32" s="6"/>
      <c r="T32" s="6"/>
    </row>
    <row r="33" spans="1:17" x14ac:dyDescent="0.4">
      <c r="A33" t="s">
        <v>20</v>
      </c>
      <c r="B33" t="s">
        <v>65</v>
      </c>
      <c r="C33" t="s">
        <v>66</v>
      </c>
      <c r="D33" s="6">
        <v>21244521</v>
      </c>
      <c r="F33" t="s">
        <v>92</v>
      </c>
      <c r="G33" s="6">
        <v>9623685</v>
      </c>
      <c r="H33" s="6">
        <v>622167</v>
      </c>
      <c r="J33" s="2">
        <v>45224</v>
      </c>
      <c r="O33" s="2"/>
      <c r="Q33" s="2"/>
    </row>
    <row r="34" spans="1:17" x14ac:dyDescent="0.4">
      <c r="O34" s="2"/>
      <c r="Q34" s="2"/>
    </row>
    <row r="35" spans="1:17" x14ac:dyDescent="0.4">
      <c r="O35" s="2"/>
    </row>
    <row r="36" spans="1:17" x14ac:dyDescent="0.4">
      <c r="O36" s="2"/>
    </row>
    <row r="37" spans="1:17" x14ac:dyDescent="0.4">
      <c r="E37" s="6" t="s">
        <v>173</v>
      </c>
      <c r="O37" s="2"/>
    </row>
    <row r="38" spans="1:17" x14ac:dyDescent="0.4">
      <c r="E38" s="6" t="s">
        <v>74</v>
      </c>
      <c r="F38" t="s">
        <v>72</v>
      </c>
      <c r="G38" s="6">
        <v>2417000</v>
      </c>
      <c r="O38" s="2"/>
    </row>
    <row r="39" spans="1:17" x14ac:dyDescent="0.4">
      <c r="F39" t="s">
        <v>73</v>
      </c>
      <c r="G39" s="6">
        <v>14105000</v>
      </c>
      <c r="O39" s="2"/>
    </row>
    <row r="40" spans="1:17" x14ac:dyDescent="0.4">
      <c r="F40" t="s">
        <v>68</v>
      </c>
      <c r="G40" s="6">
        <v>1650000</v>
      </c>
      <c r="I40" s="2">
        <v>45229</v>
      </c>
      <c r="O40" s="2"/>
    </row>
    <row r="41" spans="1:17" x14ac:dyDescent="0.4">
      <c r="O41" s="2"/>
    </row>
    <row r="42" spans="1:17" x14ac:dyDescent="0.4">
      <c r="O42" s="2"/>
    </row>
    <row r="43" spans="1:17" x14ac:dyDescent="0.4">
      <c r="I43" s="2"/>
      <c r="O43" s="2"/>
    </row>
    <row r="44" spans="1:17" x14ac:dyDescent="0.4">
      <c r="O44" s="2"/>
    </row>
    <row r="45" spans="1:17" x14ac:dyDescent="0.4">
      <c r="E45" s="6" t="s">
        <v>75</v>
      </c>
      <c r="F45" t="s">
        <v>76</v>
      </c>
      <c r="G45" s="6">
        <v>6035000</v>
      </c>
      <c r="H45" s="6" t="s">
        <v>89</v>
      </c>
      <c r="O45" s="2"/>
    </row>
    <row r="46" spans="1:17" x14ac:dyDescent="0.4">
      <c r="F46" t="s">
        <v>77</v>
      </c>
      <c r="G46" s="6">
        <v>990000</v>
      </c>
      <c r="O46" s="2"/>
    </row>
    <row r="47" spans="1:17" x14ac:dyDescent="0.4">
      <c r="F47" t="s">
        <v>78</v>
      </c>
      <c r="G47" s="6">
        <v>455000</v>
      </c>
      <c r="O47" s="2"/>
    </row>
    <row r="48" spans="1:17" x14ac:dyDescent="0.4">
      <c r="F48" t="s">
        <v>79</v>
      </c>
      <c r="G48" s="6">
        <v>723000</v>
      </c>
      <c r="O48" s="2"/>
    </row>
    <row r="49" spans="6:15" x14ac:dyDescent="0.4">
      <c r="F49" t="s">
        <v>80</v>
      </c>
      <c r="G49" s="6">
        <v>1245000</v>
      </c>
      <c r="O49" s="2"/>
    </row>
    <row r="50" spans="6:15" x14ac:dyDescent="0.4">
      <c r="O50" s="2"/>
    </row>
    <row r="51" spans="6:15" x14ac:dyDescent="0.4">
      <c r="O51" s="2"/>
    </row>
    <row r="52" spans="6:15" x14ac:dyDescent="0.4">
      <c r="O52" s="2"/>
    </row>
    <row r="53" spans="6:15" x14ac:dyDescent="0.4">
      <c r="O53" s="2"/>
    </row>
    <row r="54" spans="6:15" x14ac:dyDescent="0.4">
      <c r="F54" s="59" t="s">
        <v>199</v>
      </c>
      <c r="I54" s="59">
        <v>31</v>
      </c>
      <c r="O54" s="2"/>
    </row>
    <row r="55" spans="6:15" x14ac:dyDescent="0.4">
      <c r="F55" s="59" t="s">
        <v>200</v>
      </c>
      <c r="I55" s="59">
        <v>23</v>
      </c>
      <c r="O55" s="2"/>
    </row>
    <row r="56" spans="6:15" x14ac:dyDescent="0.4">
      <c r="F56" s="59" t="s">
        <v>201</v>
      </c>
      <c r="I56" s="59">
        <v>20</v>
      </c>
      <c r="O56" s="2"/>
    </row>
    <row r="57" spans="6:15" x14ac:dyDescent="0.4">
      <c r="F57" s="59" t="s">
        <v>202</v>
      </c>
      <c r="I57" s="59">
        <v>19</v>
      </c>
      <c r="O57" s="2"/>
    </row>
    <row r="58" spans="6:15" x14ac:dyDescent="0.4">
      <c r="F58" s="59" t="s">
        <v>203</v>
      </c>
      <c r="I58" s="59">
        <v>4</v>
      </c>
      <c r="O58" s="2"/>
    </row>
    <row r="59" spans="6:15" x14ac:dyDescent="0.4">
      <c r="F59" s="59" t="s">
        <v>204</v>
      </c>
      <c r="I59" s="59">
        <v>4</v>
      </c>
      <c r="O59" s="2"/>
    </row>
    <row r="60" spans="6:15" x14ac:dyDescent="0.4">
      <c r="F60" s="59" t="s">
        <v>205</v>
      </c>
      <c r="I60" s="59">
        <v>27</v>
      </c>
      <c r="O60" s="2"/>
    </row>
    <row r="61" spans="6:15" x14ac:dyDescent="0.4">
      <c r="F61" s="59"/>
      <c r="G61" s="59"/>
      <c r="O61" s="2"/>
    </row>
    <row r="62" spans="6:15" x14ac:dyDescent="0.4">
      <c r="F62" s="82" t="s">
        <v>206</v>
      </c>
      <c r="G62" s="59"/>
      <c r="O62" s="2"/>
    </row>
    <row r="63" spans="6:15" x14ac:dyDescent="0.4">
      <c r="F63" s="82" t="s">
        <v>223</v>
      </c>
      <c r="G63" s="59"/>
      <c r="O63" s="2"/>
    </row>
    <row r="64" spans="6:15" x14ac:dyDescent="0.4">
      <c r="O64" s="2"/>
    </row>
    <row r="65" spans="15:15" x14ac:dyDescent="0.4">
      <c r="O65" s="2"/>
    </row>
    <row r="66" spans="15:15" x14ac:dyDescent="0.4">
      <c r="O66" s="2"/>
    </row>
    <row r="67" spans="15:15" x14ac:dyDescent="0.4">
      <c r="O67" s="2"/>
    </row>
    <row r="68" spans="15:15" x14ac:dyDescent="0.4">
      <c r="O68" s="2"/>
    </row>
  </sheetData>
  <phoneticPr fontId="1" type="noConversion"/>
  <conditionalFormatting sqref="J2:J27">
    <cfRule type="containsBlanks" dxfId="1" priority="2">
      <formula>LEN(TRIM(J2))=0</formula>
    </cfRule>
  </conditionalFormatting>
  <conditionalFormatting sqref="J1:J1048576">
    <cfRule type="containsBlanks" dxfId="0" priority="1">
      <formula>LEN(TRIM(J1))=0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7</vt:i4>
      </vt:variant>
    </vt:vector>
  </HeadingPairs>
  <TitlesOfParts>
    <vt:vector size="7" baseType="lpstr">
      <vt:lpstr>부동산 자산</vt:lpstr>
      <vt:lpstr>신용대출</vt:lpstr>
      <vt:lpstr>세금계산</vt:lpstr>
      <vt:lpstr>수안보</vt:lpstr>
      <vt:lpstr>아버지 장인어른과 거래</vt:lpstr>
      <vt:lpstr>월 상환액</vt:lpstr>
      <vt:lpstr>통장 현황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2023-11-17T07:32:43Z</cp:lastPrinted>
  <dcterms:created xsi:type="dcterms:W3CDTF">2023-10-30T02:26:43Z</dcterms:created>
  <dcterms:modified xsi:type="dcterms:W3CDTF">2023-11-25T06:05:07Z</dcterms:modified>
</cp:coreProperties>
</file>